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145" tabRatio="642" activeTab="0"/>
  </bookViews>
  <sheets>
    <sheet name="FFELP" sheetId="1" r:id="rId1"/>
    <sheet name="Collection and Waterfall" sheetId="2" r:id="rId2"/>
    <sheet name="Balance Sheet" sheetId="3" r:id="rId3"/>
    <sheet name="Income Statement" sheetId="4" r:id="rId4"/>
    <sheet name="Bond Interest Data" sheetId="5" state="hidden" r:id="rId5"/>
  </sheets>
  <definedNames>
    <definedName name="_xlnm.Print_Area" localSheetId="1">'Collection and Waterfall'!$A$1:$N$78</definedName>
    <definedName name="_xlnm.Print_Area" localSheetId="0">'FFELP'!$A$1:$N$155</definedName>
    <definedName name="_xlnm.Print_Area" localSheetId="3">'Income Statement'!$A$1:$E$52</definedName>
    <definedName name="_xlnm.Print_Titles" localSheetId="1">'Collection and Waterfall'!$1:$5</definedName>
    <definedName name="_xlnm.Print_Titles" localSheetId="0">'FFELP'!$1:$10</definedName>
  </definedNames>
  <calcPr fullCalcOnLoad="1"/>
</workbook>
</file>

<file path=xl/comments5.xml><?xml version="1.0" encoding="utf-8"?>
<comments xmlns="http://schemas.openxmlformats.org/spreadsheetml/2006/main">
  <authors>
    <author>Brian Colfax</author>
  </authors>
  <commentList>
    <comment ref="I9" authorId="0">
      <text>
        <r>
          <rPr>
            <b/>
            <sz val="8"/>
            <rFont val="Tahoma"/>
            <family val="2"/>
          </rPr>
          <t>Brian Colfax:</t>
        </r>
        <r>
          <rPr>
            <sz val="8"/>
            <rFont val="Tahoma"/>
            <family val="2"/>
          </rPr>
          <t xml:space="preserve">
Copy from Bond Interst Accruals worksheet to prorate over differrent CUSIPS</t>
        </r>
      </text>
    </comment>
    <comment ref="I15" authorId="0">
      <text>
        <r>
          <rPr>
            <b/>
            <sz val="8"/>
            <rFont val="Tahoma"/>
            <family val="2"/>
          </rPr>
          <t>Brian Colfax:</t>
        </r>
        <r>
          <rPr>
            <sz val="8"/>
            <rFont val="Tahoma"/>
            <family val="2"/>
          </rPr>
          <t xml:space="preserve">
Copy from Bond Interst Accruals worksheet to prorate over differrent CUSIPS</t>
        </r>
      </text>
    </comment>
  </commentList>
</comments>
</file>

<file path=xl/sharedStrings.xml><?xml version="1.0" encoding="utf-8"?>
<sst xmlns="http://schemas.openxmlformats.org/spreadsheetml/2006/main" count="439" uniqueCount="306">
  <si>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</si>
  <si>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</si>
  <si>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</si>
  <si>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</si>
  <si>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</si>
  <si>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</si>
  <si>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</si>
  <si>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</si>
  <si>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</si>
  <si>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</si>
  <si>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</si>
  <si>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</si>
  <si>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</si>
  <si>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</si>
  <si>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</si>
  <si>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</si>
  <si>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</si>
  <si>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</si>
  <si>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</si>
  <si>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</si>
  <si>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</si>
  <si>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</si>
  <si>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</si>
  <si>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</si>
  <si>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</si>
  <si>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Account</t>
  </si>
  <si>
    <t>Reserve Amt Required</t>
  </si>
  <si>
    <t>Total Assets</t>
  </si>
  <si>
    <t>Senior Parity %</t>
  </si>
  <si>
    <t>Total Parity %</t>
  </si>
  <si>
    <t xml:space="preserve">    Current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</si>
  <si>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</si>
  <si>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</si>
  <si>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</si>
  <si>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</si>
  <si>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</si>
  <si>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</si>
  <si>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</si>
  <si>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</si>
  <si>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</si>
  <si>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</si>
  <si>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</si>
  <si>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</si>
  <si>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</si>
  <si>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</si>
  <si>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</si>
  <si>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Total Accounts/Funds Balance</t>
  </si>
  <si>
    <t xml:space="preserve">   Accrued Interest on Senior Bonds</t>
  </si>
  <si>
    <t>Total Liabilities and Net Assets</t>
  </si>
  <si>
    <t>Balance Sheet</t>
  </si>
  <si>
    <t>Proprietary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</si>
  <si>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</si>
  <si>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</si>
  <si>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</si>
  <si>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</si>
  <si>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</si>
  <si>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</si>
  <si>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</si>
  <si>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</si>
  <si>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</si>
  <si>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</si>
  <si>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</si>
  <si>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</si>
  <si>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</si>
  <si>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</si>
  <si>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</si>
  <si>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</si>
  <si>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</si>
  <si>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</si>
  <si>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</si>
  <si>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</si>
  <si>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</si>
  <si>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</si>
  <si>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</si>
  <si>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</si>
  <si>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As of Date</t>
  </si>
  <si>
    <t>Bal after Waterfall</t>
  </si>
  <si>
    <t>Cumulative Default Rate</t>
  </si>
  <si>
    <t xml:space="preserve">   Cumulative Default Rate</t>
  </si>
  <si>
    <t>Subsidized Stafford Loans</t>
  </si>
  <si>
    <t>Unsubsidized Stafford Loans</t>
  </si>
  <si>
    <t>Student Loan Backed Reporting Mixed Deal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</si>
  <si>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</si>
  <si>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</si>
  <si>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</si>
  <si>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</si>
  <si>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</si>
  <si>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</si>
  <si>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</si>
  <si>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</si>
  <si>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</si>
  <si>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</si>
  <si>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</si>
  <si>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Grad / PLUS Loans</t>
  </si>
  <si>
    <t>Vermont Student Assistance Corporation</t>
  </si>
  <si>
    <t xml:space="preserve">     Cash and Equivalents</t>
  </si>
  <si>
    <t xml:space="preserve">          Operating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</si>
  <si>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</si>
  <si>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</si>
  <si>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</si>
  <si>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</si>
  <si>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</si>
  <si>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</si>
  <si>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</si>
  <si>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</si>
  <si>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</si>
  <si>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</si>
  <si>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</si>
  <si>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</si>
  <si>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</si>
  <si>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</si>
  <si>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</si>
  <si>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</si>
  <si>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</si>
  <si>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</si>
  <si>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</si>
  <si>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</si>
  <si>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</si>
  <si>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</si>
  <si>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Due To US Department of Education</t>
  </si>
  <si>
    <t xml:space="preserve">          Accounts Payable and Other Liabilities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</si>
  <si>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</si>
  <si>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</si>
  <si>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</si>
  <si>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</si>
  <si>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</si>
  <si>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</si>
  <si>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</si>
  <si>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</si>
  <si>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</si>
  <si>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</si>
  <si>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t>Fees and Program Expenses Due for Current Period</t>
  </si>
  <si>
    <t>Total Fees and Program Expenses</t>
  </si>
  <si>
    <t>Available Funds at Beginning of Period (a)</t>
  </si>
  <si>
    <t>Borrower Payments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</si>
  <si>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</si>
  <si>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</si>
  <si>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</si>
  <si>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</si>
  <si>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Other Fees</t>
  </si>
  <si>
    <t>Remarketing Fees</t>
  </si>
  <si>
    <t>Credit Enhancement Fees</t>
  </si>
  <si>
    <t>Arbitrage Analysis Fees</t>
  </si>
  <si>
    <t xml:space="preserve">      Loans for which claims have been filed as of Distribution Date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</si>
  <si>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</si>
  <si>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</si>
  <si>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</si>
  <si>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</si>
  <si>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</si>
  <si>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</si>
  <si>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IRS Status</t>
  </si>
  <si>
    <t>% of Pool</t>
  </si>
  <si>
    <t xml:space="preserve">    In School</t>
  </si>
  <si>
    <t xml:space="preserve">    Grace</t>
  </si>
  <si>
    <r>
      <t>Rate</t>
    </r>
    <r>
      <rPr>
        <b/>
        <i/>
        <sz val="10"/>
        <rFont val="Arial"/>
        <family val="2"/>
      </rPr>
      <t>(a)</t>
    </r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</si>
  <si>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</si>
  <si>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</si>
  <si>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</si>
  <si>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</si>
  <si>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</si>
  <si>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</si>
  <si>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</si>
  <si>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</si>
  <si>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</si>
  <si>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</si>
  <si>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</si>
  <si>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</si>
  <si>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</si>
  <si>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</si>
  <si>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</si>
  <si>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</si>
  <si>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</si>
  <si>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</si>
  <si>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</si>
  <si>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</si>
  <si>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</si>
  <si>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</si>
  <si>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</si>
  <si>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</si>
  <si>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>Weghted Average Maturity (WAM) (in months)</t>
  </si>
  <si>
    <t>Interest Accrued</t>
  </si>
  <si>
    <t>Interest Due</t>
  </si>
  <si>
    <t>Interest Paid</t>
  </si>
  <si>
    <t>Portfolio Summary - FFELP</t>
  </si>
  <si>
    <t>Notes/Bonds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</si>
  <si>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</si>
  <si>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</si>
  <si>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</si>
  <si>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</si>
  <si>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</si>
  <si>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</si>
  <si>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Quarterly Distribution Report</t>
  </si>
  <si>
    <t>Student Loan Backed Reporting</t>
  </si>
  <si>
    <t>Total Repayment (a)</t>
  </si>
  <si>
    <t xml:space="preserve">          Cap Int</t>
  </si>
  <si>
    <t>Capitalized Interest Account</t>
  </si>
  <si>
    <t>Capitalized Interest Amt Required</t>
  </si>
  <si>
    <t>Debt Service Account</t>
  </si>
  <si>
    <t>(a) Footnotes:</t>
  </si>
  <si>
    <t>Remaining Amount Released to Corporation if parity conditions met</t>
  </si>
  <si>
    <t>Total Repayment includes Reduced Payment Loans</t>
  </si>
  <si>
    <t>2008 C</t>
  </si>
  <si>
    <t>2008 C1</t>
  </si>
  <si>
    <t>2008 C2</t>
  </si>
  <si>
    <t>Bond_no</t>
  </si>
  <si>
    <t>Issuedate</t>
  </si>
  <si>
    <t>series</t>
  </si>
  <si>
    <t>OrigIssueAmt</t>
  </si>
  <si>
    <t>MatAmt</t>
  </si>
  <si>
    <t>Matdate</t>
  </si>
  <si>
    <t>92428C FK 5</t>
  </si>
  <si>
    <t>08C1</t>
  </si>
  <si>
    <t>92428C FL 3</t>
  </si>
  <si>
    <t>08C2</t>
  </si>
  <si>
    <t>2008 C Indenture</t>
  </si>
  <si>
    <t xml:space="preserve">          Rehab Default Reserve</t>
  </si>
  <si>
    <t>Non-Guaranteed FFEL</t>
  </si>
  <si>
    <t>Last result in period</t>
  </si>
  <si>
    <t>Rehab Default Reserve</t>
  </si>
  <si>
    <t xml:space="preserve">          FIB</t>
  </si>
  <si>
    <t xml:space="preserve">          SAP</t>
  </si>
  <si>
    <t xml:space="preserve">    Student Loan Accrued Interest and Subsidy</t>
  </si>
  <si>
    <t>Bond Interest Accrual</t>
  </si>
  <si>
    <t>Loan Purchases and Originations</t>
  </si>
  <si>
    <r>
      <t>Third</t>
    </r>
    <r>
      <rPr>
        <sz val="10"/>
        <rFont val="Arial"/>
        <family val="0"/>
      </rPr>
      <t>: For the 12 months preceding a stated maturiry, equal installments of maturity amount transferred to Debt Service - Principal Account</t>
    </r>
  </si>
  <si>
    <r>
      <t>Fifth</t>
    </r>
    <r>
      <rPr>
        <sz val="10"/>
        <rFont val="Arial"/>
        <family val="0"/>
      </rPr>
      <t>: Transfer to Retirement Account for non-scheduled retirement of bond principal and interest</t>
    </r>
  </si>
  <si>
    <r>
      <t>First</t>
    </r>
    <r>
      <rPr>
        <sz val="10"/>
        <rFont val="Arial"/>
        <family val="2"/>
      </rPr>
      <t>: Fees and Program Expenses transferred to Operating Account</t>
    </r>
  </si>
  <si>
    <r>
      <t>Fourth</t>
    </r>
    <r>
      <rPr>
        <sz val="10"/>
        <rFont val="Arial"/>
        <family val="0"/>
      </rPr>
      <t>: Transfer to Debt Service Reserve Account if necessary to increase to minimum required</t>
    </r>
  </si>
  <si>
    <t>investorrelations@vsac.org</t>
  </si>
  <si>
    <t>Updated:</t>
  </si>
  <si>
    <r>
      <t>Second</t>
    </r>
    <r>
      <rPr>
        <sz val="10"/>
        <rFont val="Arial"/>
        <family val="2"/>
      </rPr>
      <t>: Semi-Annual Interest Due transferred to Debt Service - Interest Account</t>
    </r>
  </si>
  <si>
    <t>2008C Trust</t>
  </si>
  <si>
    <t>Quarterly Income Statement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</si>
  <si>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</si>
  <si>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</si>
  <si>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</si>
  <si>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</si>
  <si>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</si>
  <si>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</si>
  <si>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</si>
  <si>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</si>
  <si>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</si>
  <si>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</si>
  <si>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</si>
  <si>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</si>
  <si>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</si>
  <si>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</si>
  <si>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</si>
  <si>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</si>
  <si>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</si>
  <si>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</si>
  <si>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</si>
  <si>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</si>
  <si>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</si>
  <si>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</si>
  <si>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</si>
  <si>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</si>
  <si>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</si>
  <si>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</si>
  <si>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</si>
  <si>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</si>
  <si>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</si>
  <si>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</si>
  <si>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</si>
  <si>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</si>
  <si>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</si>
  <si>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</si>
  <si>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</si>
  <si>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</si>
  <si>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 xml:space="preserve">          Rating Agency Fees</t>
  </si>
  <si>
    <t>Periodic Principal Distribution Amount Due</t>
  </si>
  <si>
    <t>Principal Shortfall</t>
  </si>
  <si>
    <t>Periodic Principal Paid (a)</t>
  </si>
  <si>
    <t>Principal Distributions are voluntary early retirements</t>
  </si>
  <si>
    <t>Weighted Average Payments Made</t>
  </si>
  <si>
    <t>Repayment</t>
  </si>
  <si>
    <t>Forbearance</t>
  </si>
  <si>
    <t>Conversion to Repayment</t>
  </si>
  <si>
    <t>W.A. Time since</t>
  </si>
  <si>
    <t>Total Not Converted</t>
  </si>
  <si>
    <t>Total Converted</t>
  </si>
  <si>
    <t>W.A. Time until (a)</t>
  </si>
  <si>
    <t>months</t>
  </si>
  <si>
    <t>W.A. Time until Conversion to Repayment includes Grace period</t>
  </si>
  <si>
    <t>Student Loans Receivable Activity</t>
  </si>
  <si>
    <t>Beginning Balance</t>
  </si>
  <si>
    <t>Interest Caps</t>
  </si>
  <si>
    <t>Claim Payments</t>
  </si>
  <si>
    <t>Consolidation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</si>
  <si>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</si>
  <si>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</si>
  <si>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</si>
  <si>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</si>
  <si>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</si>
  <si>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</si>
  <si>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</si>
  <si>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 xml:space="preserve"> 3/31/2012</t>
  </si>
  <si>
    <r>
      <t xml:space="preserve">   Excess SAP due to the Department </t>
    </r>
    <r>
      <rPr>
        <i/>
        <sz val="10"/>
        <rFont val="Arial"/>
        <family val="2"/>
      </rPr>
      <t>(a)</t>
    </r>
  </si>
  <si>
    <t xml:space="preserve">Assets to Exclude for Parity </t>
  </si>
  <si>
    <r>
      <t xml:space="preserve">    Non-Guaranteed FFEL Loans </t>
    </r>
    <r>
      <rPr>
        <i/>
        <sz val="10"/>
        <rFont val="Arial"/>
        <family val="2"/>
      </rPr>
      <t>(b)</t>
    </r>
  </si>
  <si>
    <t>Effective 3/31/12 Non-Guaranteed FFEL loans are excluded from Total Assets for Parity</t>
  </si>
  <si>
    <t>Effective 3/31/12 Student Loan Accrued Interest and Subsidy is shown net of Excess SAP due to the Dept.</t>
  </si>
  <si>
    <t>4/1/12 - 6/30/12</t>
  </si>
  <si>
    <t xml:space="preserve"> 6/30/2012</t>
  </si>
  <si>
    <t>4/1/2012- 6/30/2012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</si>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</sst>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69" formatCode="dd\-mmm\-yy"/>
    <numFmt numFmtId="170" formatCode="&quot;$&quot;#,##0.00;\(&quot;$&quot;#,##0.00\)"/>
    <numFmt numFmtId="171" formatCode="m/d/yyyy"/>
    <numFmt numFmtId="172" formatCode="&quot;$&quot;#,##0.00"/>
    <numFmt numFmtId="173" formatCode="0.0"/>
    <numFmt numFmtId="174" formatCode="#,##0.0"/>
    <numFmt numFmtId="175" formatCode="0.0_);\(0.0\)"/>
  </numFmts>
  <fonts count="40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3.9"/>
      <name val="Arial"/>
      <family val="2"/>
    </font>
    <font>
      <sz val="12"/>
      <name val="Arial"/>
      <family val="2"/>
    </font>
    <font>
      <b/>
      <sz val="7.9"/>
      <name val="Arial"/>
      <family val="2"/>
    </font>
    <font>
      <sz val="8.05"/>
      <name val="Times New Roman"/>
      <family val="1"/>
    </font>
    <font>
      <sz val="8.05"/>
      <name val="Arial"/>
      <family val="2"/>
    </font>
    <font>
      <b/>
      <sz val="8.05"/>
      <name val="Times New Roman"/>
      <family val="1"/>
    </font>
    <font>
      <b/>
      <sz val="10"/>
      <color indexed="10"/>
      <name val="Arial"/>
      <family val="2"/>
    </font>
    <font>
      <b/>
      <u val="single"/>
      <sz val="1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double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6" fontId="20" fillId="0" borderId="0">
      <alignment/>
      <protection/>
    </xf>
    <xf numFmtId="0" fontId="31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8" fontId="0" fillId="0" borderId="2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4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5" fillId="0" borderId="0" xfId="0" applyNumberFormat="1" applyFont="1" applyAlignment="1">
      <alignment horizontal="right" vertical="center"/>
    </xf>
    <xf numFmtId="7" fontId="35" fillId="0" borderId="22" xfId="0" applyNumberFormat="1" applyFont="1" applyBorder="1" applyAlignment="1">
      <alignment horizontal="right" vertical="center"/>
    </xf>
    <xf numFmtId="7" fontId="35" fillId="0" borderId="23" xfId="0" applyNumberFormat="1" applyFont="1" applyBorder="1" applyAlignment="1">
      <alignment horizontal="right" vertical="center"/>
    </xf>
    <xf numFmtId="7" fontId="35" fillId="0" borderId="24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>
      <alignment horizontal="left"/>
    </xf>
    <xf numFmtId="14" fontId="2" fillId="0" borderId="2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1" fontId="36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14" xfId="60" applyNumberFormat="1" applyFont="1" applyFill="1" applyBorder="1" applyAlignment="1">
      <alignment horizontal="right"/>
    </xf>
    <xf numFmtId="10" fontId="0" fillId="0" borderId="26" xfId="60" applyNumberFormat="1" applyFont="1" applyFill="1" applyBorder="1" applyAlignment="1">
      <alignment horizontal="right"/>
    </xf>
    <xf numFmtId="168" fontId="2" fillId="0" borderId="27" xfId="42" applyNumberFormat="1" applyFont="1" applyFill="1" applyBorder="1" applyAlignment="1">
      <alignment/>
    </xf>
    <xf numFmtId="168" fontId="2" fillId="0" borderId="28" xfId="42" applyNumberFormat="1" applyFont="1" applyFill="1" applyBorder="1" applyAlignment="1">
      <alignment/>
    </xf>
    <xf numFmtId="168" fontId="0" fillId="0" borderId="27" xfId="0" applyNumberFormat="1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68" fontId="0" fillId="0" borderId="30" xfId="0" applyNumberFormat="1" applyFont="1" applyFill="1" applyBorder="1" applyAlignment="1">
      <alignment horizontal="center"/>
    </xf>
    <xf numFmtId="10" fontId="0" fillId="0" borderId="30" xfId="60" applyNumberFormat="1" applyFont="1" applyFill="1" applyBorder="1" applyAlignment="1">
      <alignment horizontal="center"/>
    </xf>
    <xf numFmtId="10" fontId="0" fillId="0" borderId="30" xfId="60" applyNumberFormat="1" applyFont="1" applyFill="1" applyBorder="1" applyAlignment="1">
      <alignment/>
    </xf>
    <xf numFmtId="10" fontId="0" fillId="0" borderId="27" xfId="6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7" xfId="57" applyFont="1" applyFill="1" applyBorder="1" applyAlignment="1">
      <alignment horizontal="right" wrapText="1"/>
      <protection/>
    </xf>
    <xf numFmtId="169" fontId="0" fillId="0" borderId="7" xfId="57" applyNumberFormat="1" applyFont="1" applyFill="1" applyBorder="1" applyAlignment="1">
      <alignment horizontal="right" wrapText="1"/>
      <protection/>
    </xf>
    <xf numFmtId="0" fontId="0" fillId="0" borderId="7" xfId="57" applyFont="1" applyFill="1" applyBorder="1" applyAlignment="1">
      <alignment wrapText="1"/>
      <protection/>
    </xf>
    <xf numFmtId="170" fontId="0" fillId="0" borderId="7" xfId="57" applyNumberFormat="1" applyFont="1" applyFill="1" applyBorder="1" applyAlignment="1">
      <alignment horizontal="right" wrapText="1"/>
      <protection/>
    </xf>
    <xf numFmtId="14" fontId="0" fillId="0" borderId="7" xfId="57" applyNumberFormat="1" applyFont="1" applyFill="1" applyBorder="1" applyAlignment="1">
      <alignment horizontal="right" wrapText="1"/>
      <protection/>
    </xf>
    <xf numFmtId="10" fontId="0" fillId="0" borderId="7" xfId="57" applyNumberFormat="1" applyFont="1" applyFill="1" applyBorder="1" applyAlignment="1">
      <alignment horizontal="right" wrapText="1"/>
      <protection/>
    </xf>
    <xf numFmtId="170" fontId="0" fillId="0" borderId="33" xfId="57" applyNumberFormat="1" applyFont="1" applyFill="1" applyBorder="1" applyAlignment="1">
      <alignment horizontal="right" wrapText="1"/>
      <protection/>
    </xf>
    <xf numFmtId="10" fontId="0" fillId="0" borderId="33" xfId="57" applyNumberFormat="1" applyFont="1" applyFill="1" applyBorder="1" applyAlignment="1">
      <alignment horizontal="right" wrapText="1"/>
      <protection/>
    </xf>
    <xf numFmtId="170" fontId="0" fillId="0" borderId="34" xfId="57" applyNumberFormat="1" applyFont="1" applyFill="1" applyBorder="1" applyAlignment="1">
      <alignment horizontal="right" wrapText="1"/>
      <protection/>
    </xf>
    <xf numFmtId="10" fontId="0" fillId="0" borderId="34" xfId="57" applyNumberFormat="1" applyFont="1" applyFill="1" applyBorder="1" applyAlignment="1">
      <alignment horizontal="right" wrapText="1"/>
      <protection/>
    </xf>
    <xf numFmtId="170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7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41" fontId="0" fillId="0" borderId="30" xfId="0" applyNumberFormat="1" applyFont="1" applyFill="1" applyBorder="1" applyAlignment="1">
      <alignment/>
    </xf>
    <xf numFmtId="7" fontId="35" fillId="0" borderId="21" xfId="0" applyNumberFormat="1" applyFont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7" fillId="0" borderId="0" xfId="0" applyNumberFormat="1" applyFont="1" applyAlignment="1">
      <alignment horizontal="right" vertical="center"/>
    </xf>
    <xf numFmtId="7" fontId="37" fillId="0" borderId="24" xfId="0" applyNumberFormat="1" applyFont="1" applyBorder="1" applyAlignment="1">
      <alignment horizontal="right" vertical="center"/>
    </xf>
    <xf numFmtId="5" fontId="0" fillId="0" borderId="0" xfId="0" applyNumberFormat="1" applyFont="1" applyFill="1" applyAlignment="1">
      <alignment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0" fillId="0" borderId="35" xfId="57" applyFont="1" applyFill="1" applyBorder="1" applyAlignment="1">
      <alignment horizontal="center" wrapText="1"/>
      <protection/>
    </xf>
    <xf numFmtId="0" fontId="0" fillId="0" borderId="0" xfId="0" applyFill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indent="1"/>
    </xf>
    <xf numFmtId="0" fontId="5" fillId="0" borderId="1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10" fontId="0" fillId="0" borderId="37" xfId="6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10" fontId="0" fillId="0" borderId="14" xfId="60" applyNumberFormat="1" applyFont="1" applyFill="1" applyBorder="1" applyAlignment="1">
      <alignment horizontal="center"/>
    </xf>
    <xf numFmtId="10" fontId="0" fillId="0" borderId="0" xfId="6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8" fontId="0" fillId="0" borderId="40" xfId="0" applyNumberFormat="1" applyFont="1" applyFill="1" applyBorder="1" applyAlignment="1">
      <alignment/>
    </xf>
    <xf numFmtId="10" fontId="0" fillId="0" borderId="26" xfId="60" applyNumberFormat="1" applyFont="1" applyFill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 indent="1"/>
    </xf>
    <xf numFmtId="0" fontId="0" fillId="0" borderId="41" xfId="0" applyFont="1" applyFill="1" applyBorder="1" applyAlignment="1">
      <alignment/>
    </xf>
    <xf numFmtId="174" fontId="2" fillId="0" borderId="42" xfId="60" applyNumberFormat="1" applyFont="1" applyFill="1" applyBorder="1" applyAlignment="1">
      <alignment horizontal="right"/>
    </xf>
    <xf numFmtId="174" fontId="2" fillId="0" borderId="43" xfId="60" applyNumberFormat="1" applyFont="1" applyFill="1" applyBorder="1" applyAlignment="1">
      <alignment horizontal="right"/>
    </xf>
    <xf numFmtId="174" fontId="2" fillId="0" borderId="28" xfId="60" applyNumberFormat="1" applyFont="1" applyFill="1" applyBorder="1" applyAlignment="1">
      <alignment horizontal="right"/>
    </xf>
    <xf numFmtId="175" fontId="2" fillId="0" borderId="43" xfId="60" applyNumberFormat="1" applyFont="1" applyFill="1" applyBorder="1" applyAlignment="1">
      <alignment horizontal="right"/>
    </xf>
    <xf numFmtId="175" fontId="2" fillId="0" borderId="28" xfId="6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indent="1"/>
    </xf>
    <xf numFmtId="0" fontId="5" fillId="0" borderId="32" xfId="0" applyFont="1" applyFill="1" applyBorder="1" applyAlignment="1">
      <alignment wrapText="1"/>
    </xf>
    <xf numFmtId="0" fontId="0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wrapText="1"/>
    </xf>
    <xf numFmtId="7" fontId="39" fillId="0" borderId="0" xfId="0" applyNumberFormat="1" applyFont="1" applyAlignment="1">
      <alignment/>
    </xf>
    <xf numFmtId="168" fontId="0" fillId="0" borderId="42" xfId="0" applyNumberFormat="1" applyFont="1" applyFill="1" applyBorder="1" applyAlignment="1">
      <alignment horizontal="center"/>
    </xf>
    <xf numFmtId="168" fontId="0" fillId="0" borderId="43" xfId="0" applyNumberFormat="1" applyFont="1" applyFill="1" applyBorder="1" applyAlignment="1">
      <alignment horizontal="center"/>
    </xf>
    <xf numFmtId="168" fontId="0" fillId="0" borderId="36" xfId="0" applyNumberFormat="1" applyFont="1" applyFill="1" applyBorder="1" applyAlignment="1">
      <alignment horizontal="center"/>
    </xf>
    <xf numFmtId="168" fontId="0" fillId="0" borderId="46" xfId="0" applyNumberFormat="1" applyFont="1" applyFill="1" applyBorder="1" applyAlignment="1">
      <alignment horizontal="center"/>
    </xf>
    <xf numFmtId="168" fontId="0" fillId="0" borderId="4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2" xfId="0" applyFont="1" applyFill="1" applyBorder="1" applyAlignment="1">
      <alignment horizontal="left"/>
    </xf>
    <xf numFmtId="0" fontId="5" fillId="0" borderId="36" xfId="0" applyFont="1" applyFill="1" applyBorder="1" applyAlignment="1">
      <alignment/>
    </xf>
    <xf numFmtId="5" fontId="0" fillId="0" borderId="37" xfId="0" applyNumberFormat="1" applyFont="1" applyFill="1" applyBorder="1" applyAlignment="1">
      <alignment horizontal="right"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5" fontId="0" fillId="0" borderId="49" xfId="0" applyNumberFormat="1" applyFont="1" applyFill="1" applyBorder="1" applyAlignment="1">
      <alignment horizontal="right"/>
    </xf>
    <xf numFmtId="5" fontId="0" fillId="0" borderId="3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 indent="1"/>
    </xf>
    <xf numFmtId="0" fontId="5" fillId="0" borderId="10" xfId="0" applyFont="1" applyFill="1" applyBorder="1" applyAlignment="1">
      <alignment/>
    </xf>
    <xf numFmtId="5" fontId="0" fillId="0" borderId="26" xfId="0" applyNumberFormat="1" applyFont="1" applyFill="1" applyBorder="1" applyAlignment="1">
      <alignment horizontal="center"/>
    </xf>
    <xf numFmtId="5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indent="1"/>
    </xf>
    <xf numFmtId="5" fontId="0" fillId="0" borderId="17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7" fontId="0" fillId="0" borderId="0" xfId="0" applyNumberFormat="1" applyFont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6" fillId="0" borderId="0" xfId="52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10" fontId="2" fillId="0" borderId="29" xfId="60" applyNumberFormat="1" applyFont="1" applyFill="1" applyBorder="1" applyAlignment="1">
      <alignment horizontal="center" wrapText="1"/>
    </xf>
    <xf numFmtId="0" fontId="0" fillId="0" borderId="4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7" fontId="0" fillId="0" borderId="36" xfId="60" applyNumberFormat="1" applyFont="1" applyFill="1" applyBorder="1" applyAlignment="1">
      <alignment horizontal="center"/>
    </xf>
    <xf numFmtId="10" fontId="24" fillId="0" borderId="36" xfId="60" applyNumberFormat="1" applyFont="1" applyFill="1" applyBorder="1" applyAlignment="1">
      <alignment horizontal="center"/>
    </xf>
    <xf numFmtId="14" fontId="0" fillId="0" borderId="5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7" fontId="0" fillId="0" borderId="46" xfId="60" applyNumberFormat="1" applyFont="1" applyFill="1" applyBorder="1" applyAlignment="1">
      <alignment horizontal="center"/>
    </xf>
    <xf numFmtId="10" fontId="24" fillId="0" borderId="46" xfId="60" applyNumberFormat="1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0" fontId="0" fillId="0" borderId="47" xfId="60" applyNumberFormat="1" applyFont="1" applyFill="1" applyBorder="1" applyAlignment="1">
      <alignment horizontal="center"/>
    </xf>
    <xf numFmtId="10" fontId="24" fillId="0" borderId="47" xfId="60" applyNumberFormat="1" applyFont="1" applyFill="1" applyBorder="1" applyAlignment="1">
      <alignment horizontal="center"/>
    </xf>
    <xf numFmtId="14" fontId="0" fillId="0" borderId="26" xfId="6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0" fontId="0" fillId="0" borderId="47" xfId="60" applyNumberFormat="1" applyFont="1" applyFill="1" applyBorder="1" applyAlignment="1">
      <alignment/>
    </xf>
    <xf numFmtId="10" fontId="25" fillId="0" borderId="46" xfId="60" applyNumberFormat="1" applyFont="1" applyFill="1" applyBorder="1" applyAlignment="1">
      <alignment horizontal="center"/>
    </xf>
    <xf numFmtId="10" fontId="2" fillId="0" borderId="26" xfId="6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7" fontId="4" fillId="0" borderId="18" xfId="0" applyNumberFormat="1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5" fontId="0" fillId="0" borderId="20" xfId="42" applyNumberFormat="1" applyFont="1" applyFill="1" applyBorder="1" applyAlignment="1">
      <alignment/>
    </xf>
    <xf numFmtId="5" fontId="0" fillId="0" borderId="30" xfId="42" applyNumberFormat="1" applyFont="1" applyFill="1" applyBorder="1" applyAlignment="1">
      <alignment/>
    </xf>
    <xf numFmtId="5" fontId="0" fillId="0" borderId="50" xfId="42" applyNumberFormat="1" applyFont="1" applyFill="1" applyBorder="1" applyAlignment="1">
      <alignment/>
    </xf>
    <xf numFmtId="5" fontId="0" fillId="0" borderId="37" xfId="42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5" fontId="0" fillId="0" borderId="30" xfId="0" applyNumberFormat="1" applyFont="1" applyFill="1" applyBorder="1" applyAlignment="1">
      <alignment/>
    </xf>
    <xf numFmtId="5" fontId="0" fillId="0" borderId="37" xfId="0" applyNumberFormat="1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" fontId="4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39" xfId="42" applyNumberFormat="1" applyFont="1" applyFill="1" applyBorder="1" applyAlignment="1">
      <alignment/>
    </xf>
    <xf numFmtId="5" fontId="0" fillId="0" borderId="30" xfId="0" applyNumberFormat="1" applyFont="1" applyFill="1" applyBorder="1" applyAlignment="1">
      <alignment horizontal="center"/>
    </xf>
    <xf numFmtId="5" fontId="0" fillId="0" borderId="30" xfId="0" applyNumberFormat="1" applyFont="1" applyFill="1" applyBorder="1" applyAlignment="1">
      <alignment/>
    </xf>
    <xf numFmtId="5" fontId="0" fillId="0" borderId="37" xfId="0" applyNumberFormat="1" applyFont="1" applyFill="1" applyBorder="1" applyAlignment="1">
      <alignment horizontal="center"/>
    </xf>
    <xf numFmtId="5" fontId="0" fillId="0" borderId="27" xfId="0" applyNumberFormat="1" applyFont="1" applyFill="1" applyBorder="1" applyAlignment="1">
      <alignment horizontal="center"/>
    </xf>
    <xf numFmtId="5" fontId="0" fillId="0" borderId="27" xfId="0" applyNumberFormat="1" applyFont="1" applyFill="1" applyBorder="1" applyAlignment="1">
      <alignment/>
    </xf>
    <xf numFmtId="5" fontId="0" fillId="0" borderId="49" xfId="0" applyNumberFormat="1" applyFont="1" applyFill="1" applyBorder="1" applyAlignment="1">
      <alignment horizontal="center"/>
    </xf>
    <xf numFmtId="5" fontId="4" fillId="0" borderId="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164" fontId="0" fillId="0" borderId="14" xfId="42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68" fontId="0" fillId="0" borderId="30" xfId="0" applyNumberFormat="1" applyFont="1" applyFill="1" applyBorder="1" applyAlignment="1">
      <alignment/>
    </xf>
    <xf numFmtId="165" fontId="0" fillId="0" borderId="42" xfId="60" applyNumberFormat="1" applyFont="1" applyFill="1" applyBorder="1" applyAlignment="1">
      <alignment/>
    </xf>
    <xf numFmtId="165" fontId="0" fillId="0" borderId="43" xfId="60" applyNumberFormat="1" applyFont="1" applyFill="1" applyBorder="1" applyAlignment="1">
      <alignment/>
    </xf>
    <xf numFmtId="5" fontId="0" fillId="0" borderId="39" xfId="42" applyNumberFormat="1" applyFont="1" applyFill="1" applyBorder="1" applyAlignment="1">
      <alignment/>
    </xf>
    <xf numFmtId="165" fontId="0" fillId="0" borderId="40" xfId="0" applyNumberFormat="1" applyFont="1" applyFill="1" applyBorder="1" applyAlignment="1">
      <alignment/>
    </xf>
    <xf numFmtId="5" fontId="0" fillId="0" borderId="14" xfId="0" applyNumberFormat="1" applyFont="1" applyFill="1" applyBorder="1" applyAlignment="1">
      <alignment/>
    </xf>
    <xf numFmtId="10" fontId="0" fillId="0" borderId="30" xfId="60" applyNumberFormat="1" applyFont="1" applyFill="1" applyBorder="1" applyAlignment="1">
      <alignment/>
    </xf>
    <xf numFmtId="10" fontId="0" fillId="0" borderId="14" xfId="60" applyNumberFormat="1" applyFont="1" applyFill="1" applyBorder="1" applyAlignment="1">
      <alignment/>
    </xf>
    <xf numFmtId="173" fontId="0" fillId="0" borderId="30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5" fontId="0" fillId="0" borderId="27" xfId="0" applyNumberFormat="1" applyFont="1" applyFill="1" applyBorder="1" applyAlignment="1">
      <alignment/>
    </xf>
    <xf numFmtId="5" fontId="0" fillId="0" borderId="26" xfId="0" applyNumberFormat="1" applyFont="1" applyFill="1" applyBorder="1" applyAlignment="1">
      <alignment/>
    </xf>
    <xf numFmtId="168" fontId="2" fillId="0" borderId="4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wrapText="1"/>
    </xf>
    <xf numFmtId="0" fontId="0" fillId="0" borderId="39" xfId="0" applyFont="1" applyFill="1" applyBorder="1" applyAlignment="1">
      <alignment wrapText="1"/>
    </xf>
    <xf numFmtId="0" fontId="2" fillId="0" borderId="48" xfId="0" applyFont="1" applyFill="1" applyBorder="1" applyAlignment="1">
      <alignment/>
    </xf>
    <xf numFmtId="43" fontId="2" fillId="0" borderId="40" xfId="42" applyNumberFormat="1" applyFont="1" applyFill="1" applyBorder="1" applyAlignment="1">
      <alignment horizontal="center"/>
    </xf>
    <xf numFmtId="43" fontId="2" fillId="0" borderId="48" xfId="42" applyNumberFormat="1" applyFont="1" applyFill="1" applyBorder="1" applyAlignment="1">
      <alignment horizontal="center"/>
    </xf>
    <xf numFmtId="43" fontId="2" fillId="0" borderId="45" xfId="42" applyNumberFormat="1" applyFont="1" applyFill="1" applyBorder="1" applyAlignment="1">
      <alignment horizontal="center"/>
    </xf>
    <xf numFmtId="165" fontId="0" fillId="0" borderId="50" xfId="60" applyNumberFormat="1" applyFont="1" applyFill="1" applyBorder="1" applyAlignment="1">
      <alignment/>
    </xf>
    <xf numFmtId="165" fontId="0" fillId="0" borderId="37" xfId="60" applyNumberFormat="1" applyFont="1" applyFill="1" applyBorder="1" applyAlignment="1">
      <alignment/>
    </xf>
    <xf numFmtId="41" fontId="0" fillId="0" borderId="27" xfId="42" applyNumberFormat="1" applyFont="1" applyFill="1" applyBorder="1" applyAlignment="1">
      <alignment/>
    </xf>
    <xf numFmtId="168" fontId="0" fillId="0" borderId="27" xfId="42" applyNumberFormat="1" applyFont="1" applyFill="1" applyBorder="1" applyAlignment="1">
      <alignment/>
    </xf>
    <xf numFmtId="165" fontId="0" fillId="0" borderId="27" xfId="60" applyNumberFormat="1" applyFont="1" applyFill="1" applyBorder="1" applyAlignment="1">
      <alignment/>
    </xf>
    <xf numFmtId="165" fontId="0" fillId="0" borderId="49" xfId="6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41" fontId="2" fillId="0" borderId="47" xfId="42" applyNumberFormat="1" applyFont="1" applyFill="1" applyBorder="1" applyAlignment="1">
      <alignment/>
    </xf>
    <xf numFmtId="168" fontId="2" fillId="0" borderId="47" xfId="42" applyNumberFormat="1" applyFont="1" applyFill="1" applyBorder="1" applyAlignment="1">
      <alignment/>
    </xf>
    <xf numFmtId="9" fontId="2" fillId="0" borderId="10" xfId="60" applyFont="1" applyFill="1" applyBorder="1" applyAlignment="1">
      <alignment/>
    </xf>
    <xf numFmtId="9" fontId="2" fillId="0" borderId="49" xfId="60" applyFont="1" applyFill="1" applyBorder="1" applyAlignment="1">
      <alignment/>
    </xf>
    <xf numFmtId="10" fontId="5" fillId="0" borderId="18" xfId="60" applyNumberFormat="1" applyFont="1" applyFill="1" applyBorder="1" applyAlignment="1">
      <alignment/>
    </xf>
    <xf numFmtId="10" fontId="5" fillId="0" borderId="39" xfId="60" applyNumberFormat="1" applyFont="1" applyFill="1" applyBorder="1" applyAlignment="1">
      <alignment/>
    </xf>
    <xf numFmtId="10" fontId="5" fillId="0" borderId="16" xfId="60" applyNumberFormat="1" applyFont="1" applyFill="1" applyBorder="1" applyAlignment="1">
      <alignment/>
    </xf>
    <xf numFmtId="10" fontId="5" fillId="0" borderId="17" xfId="6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3" fontId="2" fillId="0" borderId="40" xfId="42" applyFont="1" applyFill="1" applyBorder="1" applyAlignment="1">
      <alignment horizontal="center"/>
    </xf>
    <xf numFmtId="43" fontId="2" fillId="0" borderId="48" xfId="42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165" fontId="0" fillId="0" borderId="20" xfId="60" applyNumberFormat="1" applyFont="1" applyFill="1" applyBorder="1" applyAlignment="1">
      <alignment/>
    </xf>
    <xf numFmtId="165" fontId="0" fillId="0" borderId="30" xfId="6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0" fontId="5" fillId="0" borderId="0" xfId="60" applyNumberFormat="1" applyFont="1" applyFill="1" applyBorder="1" applyAlignment="1">
      <alignment/>
    </xf>
    <xf numFmtId="10" fontId="5" fillId="0" borderId="14" xfId="6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26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14" xfId="0" applyFont="1" applyFill="1" applyBorder="1" applyAlignment="1">
      <alignment horizontal="center"/>
    </xf>
    <xf numFmtId="5" fontId="0" fillId="0" borderId="14" xfId="0" applyNumberFormat="1" applyFont="1" applyFill="1" applyBorder="1" applyAlignment="1">
      <alignment/>
    </xf>
    <xf numFmtId="5" fontId="0" fillId="0" borderId="14" xfId="0" applyNumberFormat="1" applyFill="1" applyBorder="1" applyAlignment="1">
      <alignment/>
    </xf>
    <xf numFmtId="5" fontId="0" fillId="0" borderId="26" xfId="0" applyNumberFormat="1" applyFill="1" applyBorder="1" applyAlignment="1">
      <alignment/>
    </xf>
    <xf numFmtId="5" fontId="0" fillId="0" borderId="5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5" fontId="0" fillId="0" borderId="54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55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5" fontId="0" fillId="0" borderId="0" xfId="0" applyNumberFormat="1" applyFill="1" applyBorder="1" applyAlignment="1">
      <alignment/>
    </xf>
    <xf numFmtId="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26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14" xfId="0" applyNumberFormat="1" applyFill="1" applyBorder="1" applyAlignment="1">
      <alignment/>
    </xf>
    <xf numFmtId="168" fontId="0" fillId="0" borderId="14" xfId="0" applyNumberFormat="1" applyFill="1" applyBorder="1" applyAlignment="1">
      <alignment/>
    </xf>
    <xf numFmtId="7" fontId="0" fillId="0" borderId="0" xfId="0" applyNumberFormat="1" applyFill="1" applyBorder="1" applyAlignment="1">
      <alignment/>
    </xf>
    <xf numFmtId="168" fontId="0" fillId="0" borderId="26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2" fillId="0" borderId="56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6" fillId="0" borderId="16" xfId="52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10" fontId="2" fillId="0" borderId="10" xfId="6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39" xfId="0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4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- Style1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92</xdr:row>
      <xdr:rowOff>0</xdr:rowOff>
    </xdr:from>
    <xdr:to>
      <xdr:col>8</xdr:col>
      <xdr:colOff>419100</xdr:colOff>
      <xdr:row>92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6715125" y="151923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82</xdr:row>
      <xdr:rowOff>0</xdr:rowOff>
    </xdr:from>
    <xdr:to>
      <xdr:col>8</xdr:col>
      <xdr:colOff>419100</xdr:colOff>
      <xdr:row>82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6715125" y="136302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85</xdr:row>
      <xdr:rowOff>0</xdr:rowOff>
    </xdr:from>
    <xdr:to>
      <xdr:col>8</xdr:col>
      <xdr:colOff>419100</xdr:colOff>
      <xdr:row>85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6715125" y="141160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158</xdr:row>
      <xdr:rowOff>0</xdr:rowOff>
    </xdr:from>
    <xdr:to>
      <xdr:col>11</xdr:col>
      <xdr:colOff>419100</xdr:colOff>
      <xdr:row>158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0001250" y="257746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158</xdr:row>
      <xdr:rowOff>0</xdr:rowOff>
    </xdr:from>
    <xdr:to>
      <xdr:col>11</xdr:col>
      <xdr:colOff>419100</xdr:colOff>
      <xdr:row>158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0001250" y="257746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129</xdr:row>
      <xdr:rowOff>0</xdr:rowOff>
    </xdr:from>
    <xdr:to>
      <xdr:col>15</xdr:col>
      <xdr:colOff>419100</xdr:colOff>
      <xdr:row>129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3192125" y="211264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"/>
  <sheetViews>
    <sheetView showGridLines="0" tabSelected="1" zoomScale="85" zoomScaleNormal="85" zoomScalePageLayoutView="0" workbookViewId="0" topLeftCell="A124">
      <selection activeCell="D14" sqref="D14"/>
    </sheetView>
  </sheetViews>
  <sheetFormatPr defaultColWidth="9.140625" defaultRowHeight="12.75"/>
  <cols>
    <col min="1" max="1" width="2.8515625" style="18" customWidth="1"/>
    <col min="2" max="2" width="10.421875" style="18" customWidth="1"/>
    <col min="3" max="3" width="12.7109375" style="18" bestFit="1" customWidth="1"/>
    <col min="4" max="4" width="15.421875" style="18" bestFit="1" customWidth="1"/>
    <col min="5" max="5" width="8.7109375" style="18" bestFit="1" customWidth="1"/>
    <col min="6" max="6" width="17.28125" style="18" bestFit="1" customWidth="1"/>
    <col min="7" max="7" width="16.8515625" style="18" bestFit="1" customWidth="1"/>
    <col min="8" max="8" width="15.8515625" style="18" customWidth="1"/>
    <col min="9" max="9" width="15.421875" style="18" customWidth="1"/>
    <col min="10" max="10" width="17.57421875" style="18" customWidth="1"/>
    <col min="11" max="11" width="16.28125" style="18" bestFit="1" customWidth="1"/>
    <col min="12" max="12" width="14.00390625" style="18" bestFit="1" customWidth="1"/>
    <col min="13" max="13" width="12.57421875" style="18" customWidth="1"/>
    <col min="14" max="14" width="13.8515625" style="18" customWidth="1"/>
    <col min="15" max="15" width="7.421875" style="18" bestFit="1" customWidth="1"/>
    <col min="16" max="20" width="15.8515625" style="18" customWidth="1"/>
    <col min="21" max="16384" width="9.140625" style="18" customWidth="1"/>
  </cols>
  <sheetData>
    <row r="1" spans="1:9" ht="15.75">
      <c r="A1" s="153" t="s">
        <v>192</v>
      </c>
      <c r="I1" s="154"/>
    </row>
    <row r="2" ht="15.75">
      <c r="A2" s="153" t="s">
        <v>191</v>
      </c>
    </row>
    <row r="3" ht="13.5" thickBot="1"/>
    <row r="4" spans="2:10" ht="12.75">
      <c r="B4" s="318" t="s">
        <v>0</v>
      </c>
      <c r="C4" s="319"/>
      <c r="D4" s="302" t="s">
        <v>94</v>
      </c>
      <c r="E4" s="302"/>
      <c r="F4" s="302"/>
      <c r="G4" s="303"/>
      <c r="I4" s="312"/>
      <c r="J4" s="312"/>
    </row>
    <row r="5" spans="2:13" ht="12.75">
      <c r="B5" s="314" t="s">
        <v>1</v>
      </c>
      <c r="C5" s="315"/>
      <c r="D5" s="304" t="s">
        <v>201</v>
      </c>
      <c r="E5" s="304"/>
      <c r="F5" s="304"/>
      <c r="G5" s="305"/>
      <c r="I5" s="312"/>
      <c r="J5" s="312"/>
      <c r="L5" s="320"/>
      <c r="M5" s="320"/>
    </row>
    <row r="6" spans="2:13" ht="12.75">
      <c r="B6" s="314" t="s">
        <v>2</v>
      </c>
      <c r="C6" s="315"/>
      <c r="D6" s="306">
        <v>41090</v>
      </c>
      <c r="E6" s="304"/>
      <c r="F6" s="304"/>
      <c r="G6" s="305"/>
      <c r="I6" s="312"/>
      <c r="J6" s="312"/>
      <c r="L6" s="320"/>
      <c r="M6" s="320"/>
    </row>
    <row r="7" spans="2:13" ht="12.75">
      <c r="B7" s="314" t="s">
        <v>5</v>
      </c>
      <c r="C7" s="315"/>
      <c r="D7" s="304" t="s">
        <v>302</v>
      </c>
      <c r="E7" s="304"/>
      <c r="F7" s="304"/>
      <c r="G7" s="305"/>
      <c r="L7" s="320"/>
      <c r="M7" s="320"/>
    </row>
    <row r="8" spans="2:7" ht="12.75">
      <c r="B8" s="155" t="s">
        <v>73</v>
      </c>
      <c r="C8" s="156"/>
      <c r="D8" s="157" t="s">
        <v>228</v>
      </c>
      <c r="E8" s="158"/>
      <c r="F8" s="158"/>
      <c r="G8" s="159"/>
    </row>
    <row r="9" spans="2:7" ht="13.5" thickBot="1">
      <c r="B9" s="316" t="s">
        <v>3</v>
      </c>
      <c r="C9" s="317"/>
      <c r="D9" s="309" t="s">
        <v>144</v>
      </c>
      <c r="E9" s="310"/>
      <c r="F9" s="310"/>
      <c r="G9" s="311"/>
    </row>
    <row r="10" spans="2:3" ht="12.75">
      <c r="B10" s="19"/>
      <c r="C10" s="19"/>
    </row>
    <row r="11" ht="13.5" thickBot="1"/>
    <row r="12" spans="1:13" ht="15.75">
      <c r="A12" s="62" t="s">
        <v>184</v>
      </c>
      <c r="B12" s="160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</row>
    <row r="13" spans="1:13" ht="6.75" customHeight="1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65"/>
    </row>
    <row r="14" spans="1:13" ht="25.5">
      <c r="A14" s="122"/>
      <c r="B14" s="56" t="s">
        <v>4</v>
      </c>
      <c r="C14" s="56" t="s">
        <v>6</v>
      </c>
      <c r="D14" s="57" t="s">
        <v>150</v>
      </c>
      <c r="E14" s="161" t="s">
        <v>154</v>
      </c>
      <c r="F14" s="56" t="s">
        <v>11</v>
      </c>
      <c r="G14" s="56" t="s">
        <v>7</v>
      </c>
      <c r="H14" s="57" t="s">
        <v>8</v>
      </c>
      <c r="I14" s="56" t="s">
        <v>9</v>
      </c>
      <c r="J14" s="56" t="s">
        <v>10</v>
      </c>
      <c r="K14" s="57" t="s">
        <v>76</v>
      </c>
      <c r="L14" s="56" t="s">
        <v>12</v>
      </c>
      <c r="M14" s="123" t="s">
        <v>43</v>
      </c>
    </row>
    <row r="15" spans="1:13" ht="12.75">
      <c r="A15" s="21"/>
      <c r="B15" s="19" t="s">
        <v>202</v>
      </c>
      <c r="C15" s="162" t="s">
        <v>210</v>
      </c>
      <c r="D15" s="163" t="s">
        <v>149</v>
      </c>
      <c r="E15" s="164">
        <v>0.0016</v>
      </c>
      <c r="F15" s="25">
        <v>12000000</v>
      </c>
      <c r="G15" s="125">
        <v>0</v>
      </c>
      <c r="H15" s="25">
        <v>0</v>
      </c>
      <c r="I15" s="127">
        <v>0</v>
      </c>
      <c r="J15" s="25">
        <v>0</v>
      </c>
      <c r="K15" s="25">
        <v>0</v>
      </c>
      <c r="L15" s="165">
        <v>0</v>
      </c>
      <c r="M15" s="166">
        <v>46006</v>
      </c>
    </row>
    <row r="16" spans="1:13" ht="12.75">
      <c r="A16" s="21"/>
      <c r="B16" s="19" t="s">
        <v>202</v>
      </c>
      <c r="C16" s="162" t="s">
        <v>210</v>
      </c>
      <c r="D16" s="167" t="s">
        <v>149</v>
      </c>
      <c r="E16" s="168">
        <v>0.0016</v>
      </c>
      <c r="F16" s="58">
        <v>20625000</v>
      </c>
      <c r="G16" s="126">
        <v>16625000</v>
      </c>
      <c r="H16" s="58">
        <v>1000.027397260274</v>
      </c>
      <c r="I16" s="128">
        <v>3400000</v>
      </c>
      <c r="J16" s="58">
        <v>13225000</v>
      </c>
      <c r="K16" s="58">
        <v>13225000</v>
      </c>
      <c r="L16" s="169">
        <v>0.0820409429280397</v>
      </c>
      <c r="M16" s="170">
        <v>48563</v>
      </c>
    </row>
    <row r="17" spans="1:13" ht="12.75">
      <c r="A17" s="21"/>
      <c r="B17" s="19" t="s">
        <v>202</v>
      </c>
      <c r="C17" s="162" t="s">
        <v>210</v>
      </c>
      <c r="D17" s="167" t="s">
        <v>149</v>
      </c>
      <c r="E17" s="168">
        <v>0.0016</v>
      </c>
      <c r="F17" s="58">
        <v>25000000</v>
      </c>
      <c r="G17" s="126">
        <v>25000000</v>
      </c>
      <c r="H17" s="58">
        <v>1890.4109589041095</v>
      </c>
      <c r="I17" s="128">
        <v>0</v>
      </c>
      <c r="J17" s="58">
        <v>25000000</v>
      </c>
      <c r="K17" s="58">
        <v>25000000</v>
      </c>
      <c r="L17" s="169">
        <v>0.15508684863523572</v>
      </c>
      <c r="M17" s="170">
        <v>49293</v>
      </c>
    </row>
    <row r="18" spans="1:13" ht="12.75">
      <c r="A18" s="21"/>
      <c r="B18" s="19" t="s">
        <v>202</v>
      </c>
      <c r="C18" s="162" t="s">
        <v>210</v>
      </c>
      <c r="D18" s="167" t="s">
        <v>149</v>
      </c>
      <c r="E18" s="168">
        <v>0.0016</v>
      </c>
      <c r="F18" s="58">
        <v>12500000</v>
      </c>
      <c r="G18" s="126">
        <v>12500000</v>
      </c>
      <c r="H18" s="58">
        <v>945.2054794520548</v>
      </c>
      <c r="I18" s="128">
        <v>0</v>
      </c>
      <c r="J18" s="58">
        <v>12500000</v>
      </c>
      <c r="K18" s="58">
        <v>12500000</v>
      </c>
      <c r="L18" s="169">
        <v>0.07754342431761786</v>
      </c>
      <c r="M18" s="170">
        <v>50024</v>
      </c>
    </row>
    <row r="19" spans="1:13" ht="12.75">
      <c r="A19" s="21"/>
      <c r="B19" s="19" t="s">
        <v>202</v>
      </c>
      <c r="C19" s="162" t="s">
        <v>210</v>
      </c>
      <c r="D19" s="167" t="s">
        <v>149</v>
      </c>
      <c r="E19" s="168">
        <v>0.0016</v>
      </c>
      <c r="F19" s="58">
        <v>29875000</v>
      </c>
      <c r="G19" s="126">
        <v>29875000</v>
      </c>
      <c r="H19" s="58">
        <v>2259.041095890411</v>
      </c>
      <c r="I19" s="128">
        <v>0</v>
      </c>
      <c r="J19" s="58">
        <v>29875000</v>
      </c>
      <c r="K19" s="58">
        <v>29875000</v>
      </c>
      <c r="L19" s="169">
        <v>0.1853287841191067</v>
      </c>
      <c r="M19" s="170">
        <v>51485</v>
      </c>
    </row>
    <row r="20" spans="1:13" ht="12.75">
      <c r="A20" s="21"/>
      <c r="B20" s="19" t="s">
        <v>203</v>
      </c>
      <c r="C20" s="162" t="s">
        <v>212</v>
      </c>
      <c r="D20" s="167" t="s">
        <v>149</v>
      </c>
      <c r="E20" s="168">
        <v>0.0017</v>
      </c>
      <c r="F20" s="58">
        <v>12000000</v>
      </c>
      <c r="G20" s="126">
        <v>0</v>
      </c>
      <c r="H20" s="58">
        <v>0</v>
      </c>
      <c r="I20" s="128">
        <v>0</v>
      </c>
      <c r="J20" s="58">
        <v>0</v>
      </c>
      <c r="K20" s="58">
        <v>0</v>
      </c>
      <c r="L20" s="169">
        <v>0</v>
      </c>
      <c r="M20" s="170">
        <v>46006</v>
      </c>
    </row>
    <row r="21" spans="1:13" ht="12.75">
      <c r="A21" s="21"/>
      <c r="B21" s="19" t="s">
        <v>203</v>
      </c>
      <c r="C21" s="162" t="s">
        <v>212</v>
      </c>
      <c r="D21" s="167" t="s">
        <v>149</v>
      </c>
      <c r="E21" s="168">
        <v>0.0017</v>
      </c>
      <c r="F21" s="58">
        <v>20625000</v>
      </c>
      <c r="G21" s="126">
        <v>16625000</v>
      </c>
      <c r="H21" s="58">
        <v>1058</v>
      </c>
      <c r="I21" s="128">
        <v>3400000</v>
      </c>
      <c r="J21" s="58">
        <v>13225000</v>
      </c>
      <c r="K21" s="58">
        <v>13225000</v>
      </c>
      <c r="L21" s="169">
        <v>0.0820409429280397</v>
      </c>
      <c r="M21" s="170">
        <v>48563</v>
      </c>
    </row>
    <row r="22" spans="1:13" ht="12.75">
      <c r="A22" s="21"/>
      <c r="B22" s="19" t="s">
        <v>203</v>
      </c>
      <c r="C22" s="162" t="s">
        <v>212</v>
      </c>
      <c r="D22" s="167" t="s">
        <v>149</v>
      </c>
      <c r="E22" s="168">
        <v>0.0017</v>
      </c>
      <c r="F22" s="58">
        <v>25000000</v>
      </c>
      <c r="G22" s="126">
        <v>25000000</v>
      </c>
      <c r="H22" s="58">
        <v>2000</v>
      </c>
      <c r="I22" s="128">
        <v>0</v>
      </c>
      <c r="J22" s="58">
        <v>25000000</v>
      </c>
      <c r="K22" s="58">
        <v>25000000</v>
      </c>
      <c r="L22" s="169">
        <v>0.15508684863523572</v>
      </c>
      <c r="M22" s="170">
        <v>49293</v>
      </c>
    </row>
    <row r="23" spans="1:13" ht="12.75">
      <c r="A23" s="21"/>
      <c r="B23" s="19" t="s">
        <v>203</v>
      </c>
      <c r="C23" s="162" t="s">
        <v>212</v>
      </c>
      <c r="D23" s="167" t="s">
        <v>149</v>
      </c>
      <c r="E23" s="168">
        <v>0.0017</v>
      </c>
      <c r="F23" s="58">
        <v>12500000</v>
      </c>
      <c r="G23" s="126">
        <v>12500000</v>
      </c>
      <c r="H23" s="58">
        <v>1000</v>
      </c>
      <c r="I23" s="128">
        <v>0</v>
      </c>
      <c r="J23" s="58">
        <v>12500000</v>
      </c>
      <c r="K23" s="58">
        <v>12500000</v>
      </c>
      <c r="L23" s="169">
        <v>0.07754342431761786</v>
      </c>
      <c r="M23" s="170">
        <v>50024</v>
      </c>
    </row>
    <row r="24" spans="1:13" ht="12.75">
      <c r="A24" s="21"/>
      <c r="B24" s="19" t="s">
        <v>203</v>
      </c>
      <c r="C24" s="162" t="s">
        <v>212</v>
      </c>
      <c r="D24" s="167" t="s">
        <v>149</v>
      </c>
      <c r="E24" s="168">
        <v>0.0017</v>
      </c>
      <c r="F24" s="58">
        <v>29875000</v>
      </c>
      <c r="G24" s="126">
        <v>29875000</v>
      </c>
      <c r="H24" s="58">
        <v>2390</v>
      </c>
      <c r="I24" s="128">
        <v>0</v>
      </c>
      <c r="J24" s="58">
        <v>29875000</v>
      </c>
      <c r="K24" s="58">
        <v>29875000</v>
      </c>
      <c r="L24" s="169">
        <v>0.1853287841191067</v>
      </c>
      <c r="M24" s="170">
        <v>51485</v>
      </c>
    </row>
    <row r="25" spans="1:13" ht="12.75">
      <c r="A25" s="67"/>
      <c r="B25" s="20"/>
      <c r="C25" s="171"/>
      <c r="D25" s="172"/>
      <c r="E25" s="173"/>
      <c r="F25" s="54"/>
      <c r="G25" s="55"/>
      <c r="H25" s="54"/>
      <c r="I25" s="129"/>
      <c r="J25" s="55"/>
      <c r="K25" s="54"/>
      <c r="L25" s="174"/>
      <c r="M25" s="175"/>
    </row>
    <row r="26" spans="1:13" ht="12.75">
      <c r="A26" s="67"/>
      <c r="B26" s="6" t="s">
        <v>37</v>
      </c>
      <c r="C26" s="176"/>
      <c r="D26" s="177"/>
      <c r="E26" s="178"/>
      <c r="F26" s="52">
        <v>200000000</v>
      </c>
      <c r="G26" s="52">
        <v>168000000</v>
      </c>
      <c r="H26" s="52">
        <v>12542.684931506848</v>
      </c>
      <c r="I26" s="52">
        <v>6800000</v>
      </c>
      <c r="J26" s="53">
        <v>161200000</v>
      </c>
      <c r="K26" s="52">
        <v>161200000</v>
      </c>
      <c r="L26" s="179">
        <v>1</v>
      </c>
      <c r="M26" s="180"/>
    </row>
    <row r="27" spans="1:13" s="187" customFormat="1" ht="11.25">
      <c r="A27" s="181" t="s">
        <v>13</v>
      </c>
      <c r="B27" s="22"/>
      <c r="C27" s="22" t="s">
        <v>217</v>
      </c>
      <c r="D27" s="2"/>
      <c r="E27" s="22"/>
      <c r="F27" s="22"/>
      <c r="G27" s="182"/>
      <c r="H27" s="183"/>
      <c r="I27" s="184"/>
      <c r="J27" s="185"/>
      <c r="K27" s="2"/>
      <c r="L27" s="22"/>
      <c r="M27" s="186"/>
    </row>
    <row r="28" spans="1:13" s="187" customFormat="1" ht="12" thickBot="1">
      <c r="A28" s="14" t="s">
        <v>14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188"/>
    </row>
    <row r="29" spans="1:14" s="187" customFormat="1" ht="12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187" customFormat="1" ht="15.75">
      <c r="A30" s="62" t="s">
        <v>185</v>
      </c>
      <c r="B30" s="63"/>
      <c r="C30" s="63"/>
      <c r="D30" s="63"/>
      <c r="E30" s="63"/>
      <c r="F30" s="63"/>
      <c r="G30" s="63"/>
      <c r="H30" s="64"/>
      <c r="I30" s="189"/>
      <c r="J30" s="189"/>
      <c r="K30" s="2"/>
      <c r="L30" s="2"/>
      <c r="M30" s="2"/>
      <c r="N30" s="2"/>
    </row>
    <row r="31" spans="1:14" s="187" customFormat="1" ht="12.75">
      <c r="A31" s="21"/>
      <c r="B31" s="19"/>
      <c r="C31" s="19"/>
      <c r="D31" s="19"/>
      <c r="E31" s="19"/>
      <c r="F31" s="19"/>
      <c r="G31" s="19"/>
      <c r="H31" s="65"/>
      <c r="I31" s="189"/>
      <c r="J31" s="189"/>
      <c r="K31" s="2"/>
      <c r="L31" s="2"/>
      <c r="M31" s="2"/>
      <c r="N31" s="2"/>
    </row>
    <row r="32" spans="1:14" s="187" customFormat="1" ht="12.75">
      <c r="A32" s="131"/>
      <c r="B32" s="190"/>
      <c r="C32" s="190"/>
      <c r="D32" s="190"/>
      <c r="E32" s="190"/>
      <c r="F32" s="191" t="s">
        <v>16</v>
      </c>
      <c r="G32" s="191" t="s">
        <v>18</v>
      </c>
      <c r="H32" s="133" t="s">
        <v>17</v>
      </c>
      <c r="I32" s="189"/>
      <c r="J32" s="189"/>
      <c r="K32" s="2"/>
      <c r="L32" s="2"/>
      <c r="M32" s="2"/>
      <c r="N32" s="2"/>
    </row>
    <row r="33" spans="1:14" s="187" customFormat="1" ht="12.75">
      <c r="A33" s="21"/>
      <c r="B33" s="19" t="s">
        <v>197</v>
      </c>
      <c r="C33" s="19"/>
      <c r="D33" s="19"/>
      <c r="E33" s="19"/>
      <c r="F33" s="192">
        <v>1740000</v>
      </c>
      <c r="G33" s="193">
        <v>-128000</v>
      </c>
      <c r="H33" s="194">
        <v>1612000</v>
      </c>
      <c r="I33" s="189"/>
      <c r="J33" s="189"/>
      <c r="K33" s="2"/>
      <c r="L33" s="2"/>
      <c r="M33" s="2"/>
      <c r="N33" s="2"/>
    </row>
    <row r="34" spans="1:14" s="187" customFormat="1" ht="12.75">
      <c r="A34" s="21"/>
      <c r="B34" s="19" t="s">
        <v>195</v>
      </c>
      <c r="C34" s="19"/>
      <c r="D34" s="19"/>
      <c r="E34" s="19"/>
      <c r="F34" s="193">
        <v>0</v>
      </c>
      <c r="G34" s="193">
        <v>0</v>
      </c>
      <c r="H34" s="195">
        <v>0</v>
      </c>
      <c r="I34" s="189"/>
      <c r="J34" s="189"/>
      <c r="K34" s="2"/>
      <c r="L34" s="2"/>
      <c r="M34" s="2"/>
      <c r="N34" s="2"/>
    </row>
    <row r="35" spans="1:14" s="187" customFormat="1" ht="12.75">
      <c r="A35" s="21"/>
      <c r="B35" s="19" t="s">
        <v>26</v>
      </c>
      <c r="C35" s="19"/>
      <c r="D35" s="196"/>
      <c r="E35" s="19"/>
      <c r="F35" s="197">
        <v>2000000</v>
      </c>
      <c r="G35" s="193">
        <v>0</v>
      </c>
      <c r="H35" s="198">
        <v>2000000</v>
      </c>
      <c r="I35" s="189"/>
      <c r="J35" s="189"/>
      <c r="K35" s="2"/>
      <c r="L35" s="2"/>
      <c r="M35" s="2"/>
      <c r="N35" s="2"/>
    </row>
    <row r="36" spans="1:14" s="187" customFormat="1" ht="12.75">
      <c r="A36" s="21"/>
      <c r="B36" s="19" t="s">
        <v>196</v>
      </c>
      <c r="C36" s="19"/>
      <c r="D36" s="19"/>
      <c r="E36" s="19"/>
      <c r="F36" s="197">
        <v>0</v>
      </c>
      <c r="G36" s="193">
        <v>0</v>
      </c>
      <c r="H36" s="198">
        <v>0</v>
      </c>
      <c r="I36" s="189"/>
      <c r="J36" s="189"/>
      <c r="K36" s="2"/>
      <c r="L36" s="2"/>
      <c r="M36" s="2"/>
      <c r="N36" s="2"/>
    </row>
    <row r="37" spans="1:14" s="187" customFormat="1" ht="12.75">
      <c r="A37" s="21"/>
      <c r="B37" s="19" t="s">
        <v>218</v>
      </c>
      <c r="C37" s="19"/>
      <c r="D37" s="19"/>
      <c r="E37" s="19"/>
      <c r="F37" s="197">
        <v>0</v>
      </c>
      <c r="G37" s="193">
        <v>0</v>
      </c>
      <c r="H37" s="198">
        <v>0</v>
      </c>
      <c r="I37" s="189"/>
      <c r="J37" s="189"/>
      <c r="K37" s="2"/>
      <c r="L37" s="2"/>
      <c r="M37" s="2"/>
      <c r="N37" s="2"/>
    </row>
    <row r="38" spans="1:14" s="187" customFormat="1" ht="12.75">
      <c r="A38" s="21"/>
      <c r="B38" s="19" t="s">
        <v>156</v>
      </c>
      <c r="C38" s="19"/>
      <c r="D38" s="19"/>
      <c r="E38" s="19"/>
      <c r="F38" s="197">
        <v>478451.76</v>
      </c>
      <c r="G38" s="193">
        <v>162948.41000000003</v>
      </c>
      <c r="H38" s="198">
        <v>641400.17</v>
      </c>
      <c r="I38" s="189"/>
      <c r="J38" s="189"/>
      <c r="K38" s="2"/>
      <c r="L38" s="2"/>
      <c r="M38" s="2"/>
      <c r="N38" s="2"/>
    </row>
    <row r="39" spans="1:14" s="187" customFormat="1" ht="12.75">
      <c r="A39" s="21"/>
      <c r="B39" s="19" t="s">
        <v>155</v>
      </c>
      <c r="C39" s="19"/>
      <c r="D39" s="19"/>
      <c r="E39" s="19"/>
      <c r="F39" s="197">
        <v>4873682.44</v>
      </c>
      <c r="G39" s="193">
        <v>1487629.3399999999</v>
      </c>
      <c r="H39" s="198">
        <v>6361311.78</v>
      </c>
      <c r="I39" s="189"/>
      <c r="J39" s="189"/>
      <c r="K39" s="2"/>
      <c r="L39" s="2"/>
      <c r="M39" s="2"/>
      <c r="N39" s="2"/>
    </row>
    <row r="40" spans="1:14" s="187" customFormat="1" ht="12.75">
      <c r="A40" s="21"/>
      <c r="B40" s="19"/>
      <c r="C40" s="19"/>
      <c r="D40" s="19"/>
      <c r="E40" s="19"/>
      <c r="F40" s="197"/>
      <c r="G40" s="193"/>
      <c r="H40" s="198"/>
      <c r="I40" s="189"/>
      <c r="J40" s="189"/>
      <c r="K40" s="2"/>
      <c r="L40" s="2"/>
      <c r="M40" s="2"/>
      <c r="N40" s="2"/>
    </row>
    <row r="41" spans="1:14" s="187" customFormat="1" ht="12.75">
      <c r="A41" s="21"/>
      <c r="B41" s="5" t="s">
        <v>21</v>
      </c>
      <c r="C41" s="19"/>
      <c r="D41" s="19"/>
      <c r="E41" s="19"/>
      <c r="F41" s="197">
        <v>7092134.2</v>
      </c>
      <c r="G41" s="193">
        <v>1522577.749999999</v>
      </c>
      <c r="H41" s="198">
        <v>8614711.95</v>
      </c>
      <c r="I41" s="199"/>
      <c r="J41" s="189"/>
      <c r="K41" s="2"/>
      <c r="L41" s="2"/>
      <c r="M41" s="2"/>
      <c r="N41" s="2"/>
    </row>
    <row r="42" spans="1:14" s="187" customFormat="1" ht="12.75">
      <c r="A42" s="21"/>
      <c r="B42" s="19"/>
      <c r="C42" s="19"/>
      <c r="D42" s="19"/>
      <c r="E42" s="19"/>
      <c r="F42" s="200"/>
      <c r="G42" s="200"/>
      <c r="H42" s="201"/>
      <c r="I42" s="189"/>
      <c r="J42" s="189"/>
      <c r="K42" s="2"/>
      <c r="L42" s="2"/>
      <c r="M42" s="2"/>
      <c r="N42" s="2"/>
    </row>
    <row r="43" spans="1:14" s="187" customFormat="1" ht="11.25">
      <c r="A43" s="181" t="s">
        <v>13</v>
      </c>
      <c r="B43" s="22"/>
      <c r="C43" s="22"/>
      <c r="D43" s="22"/>
      <c r="E43" s="22"/>
      <c r="F43" s="22"/>
      <c r="G43" s="22"/>
      <c r="H43" s="186"/>
      <c r="I43" s="189"/>
      <c r="J43" s="189"/>
      <c r="K43" s="2"/>
      <c r="L43" s="2"/>
      <c r="M43" s="2"/>
      <c r="N43" s="2"/>
    </row>
    <row r="44" spans="1:14" s="187" customFormat="1" ht="12" thickBot="1">
      <c r="A44" s="14" t="s">
        <v>14</v>
      </c>
      <c r="B44" s="23"/>
      <c r="C44" s="23"/>
      <c r="D44" s="23"/>
      <c r="E44" s="23"/>
      <c r="F44" s="23"/>
      <c r="G44" s="23"/>
      <c r="H44" s="188"/>
      <c r="I44" s="189"/>
      <c r="J44" s="189"/>
      <c r="K44" s="2"/>
      <c r="L44" s="2"/>
      <c r="M44" s="2"/>
      <c r="N44" s="2"/>
    </row>
    <row r="45" spans="1:14" s="187" customFormat="1" ht="13.5" thickBot="1">
      <c r="A45" s="18"/>
      <c r="B45" s="18"/>
      <c r="C45" s="18"/>
      <c r="D45" s="18"/>
      <c r="E45" s="18"/>
      <c r="F45" s="18"/>
      <c r="G45" s="18"/>
      <c r="H45" s="18"/>
      <c r="I45" s="189"/>
      <c r="J45" s="202"/>
      <c r="K45" s="203"/>
      <c r="L45" s="2"/>
      <c r="M45" s="2"/>
      <c r="N45" s="2"/>
    </row>
    <row r="46" spans="1:14" s="187" customFormat="1" ht="15.75">
      <c r="A46" s="62" t="s">
        <v>186</v>
      </c>
      <c r="B46" s="63"/>
      <c r="C46" s="63"/>
      <c r="D46" s="63"/>
      <c r="E46" s="63"/>
      <c r="F46" s="63"/>
      <c r="G46" s="63"/>
      <c r="H46" s="64"/>
      <c r="I46" s="189"/>
      <c r="J46" s="62" t="s">
        <v>284</v>
      </c>
      <c r="K46" s="130"/>
      <c r="L46" s="64"/>
      <c r="M46" s="2"/>
      <c r="N46" s="2"/>
    </row>
    <row r="47" spans="1:14" s="187" customFormat="1" ht="12.75">
      <c r="A47" s="21"/>
      <c r="B47" s="19"/>
      <c r="C47" s="19"/>
      <c r="D47" s="19"/>
      <c r="E47" s="19"/>
      <c r="F47" s="19"/>
      <c r="G47" s="19"/>
      <c r="H47" s="65"/>
      <c r="I47" s="189"/>
      <c r="J47" s="21"/>
      <c r="K47" s="2"/>
      <c r="L47" s="65"/>
      <c r="M47" s="2"/>
      <c r="N47" s="2"/>
    </row>
    <row r="48" spans="1:14" s="187" customFormat="1" ht="12.75">
      <c r="A48" s="131"/>
      <c r="B48" s="190"/>
      <c r="C48" s="190"/>
      <c r="D48" s="190"/>
      <c r="E48" s="190"/>
      <c r="F48" s="191" t="s">
        <v>16</v>
      </c>
      <c r="G48" s="191" t="s">
        <v>18</v>
      </c>
      <c r="H48" s="133" t="s">
        <v>17</v>
      </c>
      <c r="I48" s="189"/>
      <c r="J48" s="131"/>
      <c r="K48" s="132"/>
      <c r="L48" s="133"/>
      <c r="M48" s="2"/>
      <c r="N48" s="2"/>
    </row>
    <row r="49" spans="1:14" s="187" customFormat="1" ht="12.75">
      <c r="A49" s="66"/>
      <c r="B49" s="204" t="s">
        <v>38</v>
      </c>
      <c r="C49" s="205"/>
      <c r="D49" s="205"/>
      <c r="E49" s="205"/>
      <c r="F49" s="101"/>
      <c r="G49" s="101"/>
      <c r="H49" s="206"/>
      <c r="I49" s="189"/>
      <c r="J49" s="134" t="s">
        <v>285</v>
      </c>
      <c r="K49" s="135"/>
      <c r="L49" s="136">
        <v>172070378.11</v>
      </c>
      <c r="M49" s="2"/>
      <c r="N49" s="2"/>
    </row>
    <row r="50" spans="1:14" s="187" customFormat="1" ht="12.75">
      <c r="A50" s="21"/>
      <c r="B50" s="19" t="s">
        <v>39</v>
      </c>
      <c r="C50" s="19"/>
      <c r="D50" s="19"/>
      <c r="E50" s="19"/>
      <c r="F50" s="207">
        <v>172070378.11</v>
      </c>
      <c r="G50" s="208">
        <v>-8386916.25</v>
      </c>
      <c r="H50" s="209">
        <v>163683461.86</v>
      </c>
      <c r="I50" s="199"/>
      <c r="J50" s="97" t="s">
        <v>286</v>
      </c>
      <c r="K50" s="137"/>
      <c r="L50" s="136">
        <v>515277.78</v>
      </c>
      <c r="M50" s="2"/>
      <c r="N50" s="2"/>
    </row>
    <row r="51" spans="1:14" s="187" customFormat="1" ht="12.75">
      <c r="A51" s="21"/>
      <c r="B51" s="19" t="s">
        <v>158</v>
      </c>
      <c r="C51" s="19"/>
      <c r="D51" s="19"/>
      <c r="E51" s="19"/>
      <c r="F51" s="207">
        <v>-356412.09</v>
      </c>
      <c r="G51" s="208">
        <v>50489.12000000005</v>
      </c>
      <c r="H51" s="209">
        <v>-305922.97</v>
      </c>
      <c r="I51" s="189"/>
      <c r="J51" s="97" t="s">
        <v>134</v>
      </c>
      <c r="K51" s="137"/>
      <c r="L51" s="136">
        <v>-3635966.25</v>
      </c>
      <c r="M51" s="2"/>
      <c r="N51" s="2"/>
    </row>
    <row r="52" spans="1:14" s="187" customFormat="1" ht="12.75">
      <c r="A52" s="21"/>
      <c r="B52" s="19" t="s">
        <v>221</v>
      </c>
      <c r="C52" s="19"/>
      <c r="D52" s="19"/>
      <c r="E52" s="19"/>
      <c r="F52" s="207">
        <v>1262779.5599999998</v>
      </c>
      <c r="G52" s="208">
        <v>-139480.63000000012</v>
      </c>
      <c r="H52" s="209">
        <v>1123298.9299999997</v>
      </c>
      <c r="I52" s="189"/>
      <c r="J52" s="97" t="s">
        <v>287</v>
      </c>
      <c r="K52" s="137"/>
      <c r="L52" s="136">
        <v>-1855471.23</v>
      </c>
      <c r="M52" s="2"/>
      <c r="N52" s="2"/>
    </row>
    <row r="53" spans="1:14" s="187" customFormat="1" ht="12.75">
      <c r="A53" s="21"/>
      <c r="B53" s="19" t="s">
        <v>45</v>
      </c>
      <c r="C53" s="19"/>
      <c r="D53" s="19"/>
      <c r="E53" s="19"/>
      <c r="F53" s="207">
        <v>895.82</v>
      </c>
      <c r="G53" s="208">
        <v>-122.87</v>
      </c>
      <c r="H53" s="209">
        <v>772.95</v>
      </c>
      <c r="I53" s="189"/>
      <c r="J53" s="97" t="s">
        <v>288</v>
      </c>
      <c r="K53" s="137"/>
      <c r="L53" s="136">
        <v>-2890731.68</v>
      </c>
      <c r="M53" s="2"/>
      <c r="N53" s="2"/>
    </row>
    <row r="54" spans="1:14" s="187" customFormat="1" ht="12.75">
      <c r="A54" s="21"/>
      <c r="B54" s="19" t="s">
        <v>159</v>
      </c>
      <c r="C54" s="19"/>
      <c r="D54" s="19"/>
      <c r="E54" s="19"/>
      <c r="F54" s="207">
        <v>15821.74</v>
      </c>
      <c r="G54" s="208">
        <v>-15821.74</v>
      </c>
      <c r="H54" s="209">
        <v>0</v>
      </c>
      <c r="I54" s="189"/>
      <c r="J54" s="97" t="s">
        <v>289</v>
      </c>
      <c r="K54" s="137"/>
      <c r="L54" s="136">
        <v>0</v>
      </c>
      <c r="M54" s="2"/>
      <c r="N54" s="2"/>
    </row>
    <row r="55" spans="1:14" s="187" customFormat="1" ht="12.75">
      <c r="A55" s="21"/>
      <c r="B55" s="19" t="s">
        <v>46</v>
      </c>
      <c r="C55" s="19"/>
      <c r="D55" s="19"/>
      <c r="E55" s="19"/>
      <c r="F55" s="207">
        <v>7092134.2</v>
      </c>
      <c r="G55" s="208">
        <v>1522577.749999999</v>
      </c>
      <c r="H55" s="209">
        <v>8614711.95</v>
      </c>
      <c r="I55" s="189"/>
      <c r="J55" s="97" t="s">
        <v>290</v>
      </c>
      <c r="K55" s="137"/>
      <c r="L55" s="136">
        <v>27985.8</v>
      </c>
      <c r="M55" s="2"/>
      <c r="N55" s="2"/>
    </row>
    <row r="56" spans="1:14" s="187" customFormat="1" ht="12.75">
      <c r="A56" s="21"/>
      <c r="B56" s="19" t="s">
        <v>161</v>
      </c>
      <c r="C56" s="19"/>
      <c r="D56" s="19"/>
      <c r="E56" s="19"/>
      <c r="F56" s="207">
        <v>1011439.28</v>
      </c>
      <c r="G56" s="208">
        <v>-1011439.28</v>
      </c>
      <c r="H56" s="209">
        <v>0</v>
      </c>
      <c r="I56" s="189"/>
      <c r="J56" s="97" t="s">
        <v>291</v>
      </c>
      <c r="K56" s="137"/>
      <c r="L56" s="136">
        <v>-507992.1</v>
      </c>
      <c r="M56" s="2"/>
      <c r="N56" s="2"/>
    </row>
    <row r="57" spans="1:14" s="187" customFormat="1" ht="12.75">
      <c r="A57" s="21"/>
      <c r="B57" s="19" t="s">
        <v>160</v>
      </c>
      <c r="C57" s="19"/>
      <c r="D57" s="19"/>
      <c r="E57" s="19"/>
      <c r="F57" s="210">
        <v>0</v>
      </c>
      <c r="G57" s="211">
        <v>0</v>
      </c>
      <c r="H57" s="212">
        <v>0</v>
      </c>
      <c r="I57" s="189"/>
      <c r="J57" s="97" t="s">
        <v>292</v>
      </c>
      <c r="K57" s="137"/>
      <c r="L57" s="136">
        <v>0</v>
      </c>
      <c r="M57" s="2"/>
      <c r="N57" s="2"/>
    </row>
    <row r="58" spans="1:14" s="187" customFormat="1" ht="12.75">
      <c r="A58" s="21"/>
      <c r="B58" s="5" t="s">
        <v>27</v>
      </c>
      <c r="C58" s="19"/>
      <c r="D58" s="19"/>
      <c r="E58" s="19"/>
      <c r="F58" s="207">
        <v>181097036.62</v>
      </c>
      <c r="G58" s="208">
        <v>-7980713.9</v>
      </c>
      <c r="H58" s="209">
        <v>173116322.72</v>
      </c>
      <c r="I58" s="199"/>
      <c r="J58" s="97" t="s">
        <v>293</v>
      </c>
      <c r="K58" s="137"/>
      <c r="L58" s="136">
        <v>-40018.57</v>
      </c>
      <c r="M58" s="2"/>
      <c r="N58" s="2"/>
    </row>
    <row r="59" spans="1:14" s="187" customFormat="1" ht="12.75">
      <c r="A59" s="21"/>
      <c r="B59" s="5"/>
      <c r="C59" s="19"/>
      <c r="D59" s="19"/>
      <c r="E59" s="19"/>
      <c r="F59" s="207"/>
      <c r="G59" s="208"/>
      <c r="H59" s="209"/>
      <c r="I59" s="199"/>
      <c r="J59" s="113" t="s">
        <v>294</v>
      </c>
      <c r="K59" s="138"/>
      <c r="L59" s="139">
        <v>0</v>
      </c>
      <c r="M59" s="2"/>
      <c r="N59" s="2"/>
    </row>
    <row r="60" spans="1:14" s="187" customFormat="1" ht="12.75">
      <c r="A60" s="21"/>
      <c r="B60" s="5" t="s">
        <v>298</v>
      </c>
      <c r="C60" s="19"/>
      <c r="D60" s="19"/>
      <c r="E60" s="19"/>
      <c r="F60" s="207"/>
      <c r="G60" s="208"/>
      <c r="H60" s="209"/>
      <c r="I60" s="189"/>
      <c r="J60" s="134" t="s">
        <v>295</v>
      </c>
      <c r="K60" s="22"/>
      <c r="L60" s="140">
        <v>163683461.86000004</v>
      </c>
      <c r="M60" s="213"/>
      <c r="N60" s="2"/>
    </row>
    <row r="61" spans="1:14" s="187" customFormat="1" ht="12.75">
      <c r="A61" s="21"/>
      <c r="B61" s="19" t="s">
        <v>299</v>
      </c>
      <c r="C61" s="19"/>
      <c r="D61" s="19"/>
      <c r="E61" s="19"/>
      <c r="F61" s="207">
        <v>130.7</v>
      </c>
      <c r="G61" s="208">
        <v>3683.4300000000003</v>
      </c>
      <c r="H61" s="209">
        <v>3814.13</v>
      </c>
      <c r="I61" s="189"/>
      <c r="J61" s="141"/>
      <c r="K61" s="142"/>
      <c r="L61" s="143"/>
      <c r="N61" s="2"/>
    </row>
    <row r="62" spans="1:14" s="187" customFormat="1" ht="12.75">
      <c r="A62" s="21"/>
      <c r="B62" s="5"/>
      <c r="C62" s="19"/>
      <c r="D62" s="19"/>
      <c r="E62" s="19"/>
      <c r="F62" s="207"/>
      <c r="G62" s="208"/>
      <c r="H62" s="209"/>
      <c r="I62" s="189"/>
      <c r="J62" s="97"/>
      <c r="K62" s="2"/>
      <c r="L62" s="144"/>
      <c r="M62" s="2"/>
      <c r="N62" s="2"/>
    </row>
    <row r="63" spans="1:14" s="187" customFormat="1" ht="13.5" thickBot="1">
      <c r="A63" s="21"/>
      <c r="B63" s="5" t="s">
        <v>40</v>
      </c>
      <c r="C63" s="19"/>
      <c r="D63" s="19"/>
      <c r="E63" s="19"/>
      <c r="F63" s="207"/>
      <c r="G63" s="208"/>
      <c r="H63" s="209"/>
      <c r="I63" s="189"/>
      <c r="J63" s="145"/>
      <c r="K63" s="23"/>
      <c r="L63" s="146"/>
      <c r="M63" s="2"/>
      <c r="N63" s="2"/>
    </row>
    <row r="64" spans="1:14" s="187" customFormat="1" ht="12.75">
      <c r="A64" s="21"/>
      <c r="B64" s="19" t="s">
        <v>41</v>
      </c>
      <c r="C64" s="19"/>
      <c r="D64" s="19"/>
      <c r="E64" s="19"/>
      <c r="F64" s="207">
        <v>168000000</v>
      </c>
      <c r="G64" s="208">
        <v>-6800000</v>
      </c>
      <c r="H64" s="209">
        <v>161200000</v>
      </c>
      <c r="I64" s="189"/>
      <c r="N64" s="2"/>
    </row>
    <row r="65" spans="1:14" s="187" customFormat="1" ht="12.75">
      <c r="A65" s="21"/>
      <c r="B65" s="19" t="s">
        <v>47</v>
      </c>
      <c r="C65" s="19"/>
      <c r="D65" s="19"/>
      <c r="E65" s="19"/>
      <c r="F65" s="207">
        <v>71434.71</v>
      </c>
      <c r="G65" s="208">
        <v>-58892.030000000006</v>
      </c>
      <c r="H65" s="209">
        <v>12542.68</v>
      </c>
      <c r="I65" s="189"/>
      <c r="N65" s="2"/>
    </row>
    <row r="66" spans="1:14" s="187" customFormat="1" ht="12.75">
      <c r="A66" s="21"/>
      <c r="B66" s="19" t="s">
        <v>297</v>
      </c>
      <c r="C66" s="19"/>
      <c r="D66" s="19"/>
      <c r="E66" s="19"/>
      <c r="F66" s="207">
        <v>0</v>
      </c>
      <c r="G66" s="208">
        <v>0</v>
      </c>
      <c r="H66" s="209">
        <v>0</v>
      </c>
      <c r="I66" s="189"/>
      <c r="M66" s="2"/>
      <c r="N66" s="2"/>
    </row>
    <row r="67" spans="1:14" s="187" customFormat="1" ht="12.75">
      <c r="A67" s="21"/>
      <c r="B67" s="19" t="s">
        <v>162</v>
      </c>
      <c r="C67" s="19"/>
      <c r="D67" s="19"/>
      <c r="E67" s="19"/>
      <c r="F67" s="207">
        <v>410733.05</v>
      </c>
      <c r="G67" s="208">
        <v>-410733.05</v>
      </c>
      <c r="H67" s="209">
        <v>0</v>
      </c>
      <c r="I67" s="189"/>
      <c r="J67" s="189"/>
      <c r="K67" s="2"/>
      <c r="L67" s="2"/>
      <c r="M67" s="2"/>
      <c r="N67" s="2"/>
    </row>
    <row r="68" spans="1:14" s="187" customFormat="1" ht="12.75">
      <c r="A68" s="21"/>
      <c r="B68" s="19" t="s">
        <v>163</v>
      </c>
      <c r="C68" s="19"/>
      <c r="D68" s="19"/>
      <c r="E68" s="19"/>
      <c r="F68" s="207">
        <v>0</v>
      </c>
      <c r="G68" s="208">
        <v>0</v>
      </c>
      <c r="H68" s="209">
        <v>0</v>
      </c>
      <c r="I68" s="189"/>
      <c r="J68" s="189"/>
      <c r="K68" s="2"/>
      <c r="L68" s="2"/>
      <c r="M68" s="2"/>
      <c r="N68" s="2"/>
    </row>
    <row r="69" spans="1:14" s="187" customFormat="1" ht="12.75">
      <c r="A69" s="21"/>
      <c r="B69" s="19" t="s">
        <v>164</v>
      </c>
      <c r="C69" s="19"/>
      <c r="D69" s="19"/>
      <c r="E69" s="19"/>
      <c r="F69" s="207">
        <v>0</v>
      </c>
      <c r="G69" s="208">
        <v>0</v>
      </c>
      <c r="H69" s="209">
        <v>0</v>
      </c>
      <c r="I69" s="189"/>
      <c r="J69" s="189"/>
      <c r="K69" s="2"/>
      <c r="L69" s="2"/>
      <c r="M69" s="2"/>
      <c r="N69" s="2"/>
    </row>
    <row r="70" spans="1:14" s="187" customFormat="1" ht="12.75">
      <c r="A70" s="21"/>
      <c r="B70" s="19" t="s">
        <v>165</v>
      </c>
      <c r="C70" s="19"/>
      <c r="D70" s="19"/>
      <c r="E70" s="19"/>
      <c r="F70" s="207">
        <v>0</v>
      </c>
      <c r="G70" s="208">
        <v>353222.78</v>
      </c>
      <c r="H70" s="209">
        <v>353222.78</v>
      </c>
      <c r="I70" s="189"/>
      <c r="J70" s="189"/>
      <c r="K70" s="2"/>
      <c r="L70" s="2"/>
      <c r="M70" s="2"/>
      <c r="N70" s="2"/>
    </row>
    <row r="71" spans="1:14" s="187" customFormat="1" ht="12.75">
      <c r="A71" s="21"/>
      <c r="B71" s="19" t="s">
        <v>166</v>
      </c>
      <c r="C71" s="19"/>
      <c r="D71" s="19"/>
      <c r="E71" s="19"/>
      <c r="F71" s="210">
        <v>79193.53</v>
      </c>
      <c r="G71" s="211">
        <v>-158004.68</v>
      </c>
      <c r="H71" s="212">
        <v>-78811.15</v>
      </c>
      <c r="I71" s="189"/>
      <c r="J71" s="189"/>
      <c r="K71" s="2"/>
      <c r="L71" s="2"/>
      <c r="M71" s="2"/>
      <c r="N71" s="2"/>
    </row>
    <row r="72" spans="1:14" s="187" customFormat="1" ht="12.75">
      <c r="A72" s="21"/>
      <c r="B72" s="5" t="s">
        <v>42</v>
      </c>
      <c r="C72" s="5"/>
      <c r="D72" s="5"/>
      <c r="E72" s="5"/>
      <c r="F72" s="207">
        <v>168561361.29000002</v>
      </c>
      <c r="G72" s="208">
        <v>-7074406.980000019</v>
      </c>
      <c r="H72" s="209">
        <v>161486954.31</v>
      </c>
      <c r="I72" s="199"/>
      <c r="K72" s="2"/>
      <c r="L72" s="2"/>
      <c r="M72" s="2"/>
      <c r="N72" s="2"/>
    </row>
    <row r="73" spans="1:14" s="187" customFormat="1" ht="12.75">
      <c r="A73" s="21"/>
      <c r="B73" s="19"/>
      <c r="C73" s="19"/>
      <c r="D73" s="19"/>
      <c r="E73" s="19"/>
      <c r="F73" s="214"/>
      <c r="G73" s="214"/>
      <c r="H73" s="215"/>
      <c r="I73" s="189"/>
      <c r="J73" s="189"/>
      <c r="K73" s="2"/>
      <c r="L73" s="2"/>
      <c r="M73" s="2"/>
      <c r="N73" s="2"/>
    </row>
    <row r="74" spans="1:14" s="187" customFormat="1" ht="12.75">
      <c r="A74" s="21"/>
      <c r="B74" s="19" t="s">
        <v>28</v>
      </c>
      <c r="C74" s="19"/>
      <c r="D74" s="19"/>
      <c r="E74" s="19"/>
      <c r="F74" s="59">
        <v>1.0703887670887235</v>
      </c>
      <c r="G74" s="60"/>
      <c r="H74" s="103">
        <v>1.0738850844080916</v>
      </c>
      <c r="I74" s="199"/>
      <c r="J74" s="189"/>
      <c r="K74" s="2"/>
      <c r="L74" s="2"/>
      <c r="M74" s="2"/>
      <c r="N74" s="2"/>
    </row>
    <row r="75" spans="1:9" s="187" customFormat="1" ht="13.5" thickBot="1">
      <c r="A75" s="67"/>
      <c r="B75" s="20" t="s">
        <v>29</v>
      </c>
      <c r="C75" s="20"/>
      <c r="D75" s="20"/>
      <c r="E75" s="20"/>
      <c r="F75" s="59">
        <v>1.0703887670887235</v>
      </c>
      <c r="G75" s="61"/>
      <c r="H75" s="103">
        <v>1.0738850844080916</v>
      </c>
      <c r="I75" s="189"/>
    </row>
    <row r="76" spans="1:14" s="187" customFormat="1" ht="15.75">
      <c r="A76" s="181" t="s">
        <v>13</v>
      </c>
      <c r="B76" s="22"/>
      <c r="C76" s="184" t="s">
        <v>301</v>
      </c>
      <c r="D76" s="22"/>
      <c r="E76" s="22"/>
      <c r="F76" s="22"/>
      <c r="G76" s="22"/>
      <c r="H76" s="186"/>
      <c r="I76" s="189"/>
      <c r="J76" s="62" t="s">
        <v>274</v>
      </c>
      <c r="K76" s="63"/>
      <c r="L76" s="63"/>
      <c r="M76" s="63"/>
      <c r="N76" s="64"/>
    </row>
    <row r="77" spans="1:14" s="187" customFormat="1" ht="13.5" thickBot="1">
      <c r="A77" s="14" t="s">
        <v>14</v>
      </c>
      <c r="B77" s="23"/>
      <c r="C77" s="216" t="s">
        <v>300</v>
      </c>
      <c r="D77" s="23"/>
      <c r="E77" s="23"/>
      <c r="F77" s="23"/>
      <c r="G77" s="23"/>
      <c r="H77" s="188"/>
      <c r="I77" s="2"/>
      <c r="J77" s="67"/>
      <c r="K77" s="20"/>
      <c r="L77" s="20"/>
      <c r="M77" s="19"/>
      <c r="N77" s="65"/>
    </row>
    <row r="78" spans="10:14" ht="13.5" thickBot="1">
      <c r="J78" s="104"/>
      <c r="K78" s="217"/>
      <c r="L78" s="218"/>
      <c r="M78" s="324" t="s">
        <v>281</v>
      </c>
      <c r="N78" s="325"/>
    </row>
    <row r="79" spans="1:14" ht="15.75">
      <c r="A79" s="62" t="s">
        <v>183</v>
      </c>
      <c r="B79" s="160"/>
      <c r="C79" s="63"/>
      <c r="D79" s="63"/>
      <c r="E79" s="63"/>
      <c r="F79" s="63"/>
      <c r="G79" s="63"/>
      <c r="H79" s="64"/>
      <c r="J79" s="67"/>
      <c r="K79" s="68" t="s">
        <v>167</v>
      </c>
      <c r="L79" s="68" t="s">
        <v>151</v>
      </c>
      <c r="M79" s="326" t="s">
        <v>277</v>
      </c>
      <c r="N79" s="327"/>
    </row>
    <row r="80" spans="1:14" ht="12" customHeight="1">
      <c r="A80" s="21"/>
      <c r="B80" s="19"/>
      <c r="C80" s="19"/>
      <c r="D80" s="19"/>
      <c r="E80" s="19"/>
      <c r="F80" s="19"/>
      <c r="G80" s="19"/>
      <c r="H80" s="65"/>
      <c r="J80" s="21" t="s">
        <v>152</v>
      </c>
      <c r="K80" s="219">
        <v>3377580.74</v>
      </c>
      <c r="L80" s="220">
        <v>0.02063483202040825</v>
      </c>
      <c r="M80" s="118">
        <v>-26.001556460201748</v>
      </c>
      <c r="N80" s="105" t="s">
        <v>282</v>
      </c>
    </row>
    <row r="81" spans="1:15" s="82" customFormat="1" ht="12.75" customHeight="1">
      <c r="A81" s="131"/>
      <c r="B81" s="190"/>
      <c r="C81" s="190"/>
      <c r="D81" s="190"/>
      <c r="E81" s="190"/>
      <c r="F81" s="190" t="s">
        <v>16</v>
      </c>
      <c r="G81" s="190" t="s">
        <v>18</v>
      </c>
      <c r="H81" s="133" t="s">
        <v>17</v>
      </c>
      <c r="I81" s="18"/>
      <c r="J81" s="114" t="s">
        <v>153</v>
      </c>
      <c r="K81" s="219">
        <v>3176999.96</v>
      </c>
      <c r="L81" s="221">
        <v>0.01940941329013018</v>
      </c>
      <c r="M81" s="119">
        <v>-4.625053643374928</v>
      </c>
      <c r="N81" s="110" t="s">
        <v>282</v>
      </c>
      <c r="O81" s="18"/>
    </row>
    <row r="82" spans="1:14" ht="12.75">
      <c r="A82" s="66"/>
      <c r="B82" s="205" t="s">
        <v>15</v>
      </c>
      <c r="C82" s="205"/>
      <c r="D82" s="205"/>
      <c r="E82" s="205"/>
      <c r="F82" s="192">
        <v>172070378.10999998</v>
      </c>
      <c r="G82" s="192">
        <v>-8386916.25</v>
      </c>
      <c r="H82" s="222">
        <v>163683461.85999998</v>
      </c>
      <c r="I82" s="90"/>
      <c r="J82" s="21" t="s">
        <v>279</v>
      </c>
      <c r="K82" s="109">
        <v>6554580.7</v>
      </c>
      <c r="L82" s="223">
        <v>0.040044245310538434</v>
      </c>
      <c r="M82" s="106"/>
      <c r="N82" s="105"/>
    </row>
    <row r="83" spans="1:14" ht="12.75">
      <c r="A83" s="21"/>
      <c r="B83" s="19" t="s">
        <v>19</v>
      </c>
      <c r="C83" s="19"/>
      <c r="D83" s="19"/>
      <c r="E83" s="19"/>
      <c r="F83" s="197">
        <v>2585689.42</v>
      </c>
      <c r="G83" s="197">
        <v>-183597.1200000001</v>
      </c>
      <c r="H83" s="224">
        <v>2402092.3</v>
      </c>
      <c r="J83" s="66"/>
      <c r="K83" s="101"/>
      <c r="L83" s="102"/>
      <c r="M83" s="324" t="s">
        <v>278</v>
      </c>
      <c r="N83" s="329"/>
    </row>
    <row r="84" spans="1:14" ht="12.75">
      <c r="A84" s="21"/>
      <c r="B84" s="19"/>
      <c r="C84" s="19"/>
      <c r="D84" s="19"/>
      <c r="E84" s="19"/>
      <c r="F84" s="197"/>
      <c r="G84" s="197"/>
      <c r="H84" s="224"/>
      <c r="J84" s="67"/>
      <c r="K84" s="68" t="s">
        <v>167</v>
      </c>
      <c r="L84" s="68" t="s">
        <v>151</v>
      </c>
      <c r="M84" s="326" t="s">
        <v>277</v>
      </c>
      <c r="N84" s="328"/>
    </row>
    <row r="85" spans="1:14" ht="12.75">
      <c r="A85" s="21"/>
      <c r="B85" s="5" t="s">
        <v>20</v>
      </c>
      <c r="C85" s="5"/>
      <c r="D85" s="5"/>
      <c r="E85" s="5"/>
      <c r="F85" s="197">
        <v>174656067.52999997</v>
      </c>
      <c r="G85" s="197">
        <v>-8570513.369999975</v>
      </c>
      <c r="H85" s="224">
        <v>166085554.16</v>
      </c>
      <c r="J85" s="97" t="s">
        <v>275</v>
      </c>
      <c r="K85" s="219">
        <v>127098718.6</v>
      </c>
      <c r="L85" s="220">
        <v>0.7764908999096606</v>
      </c>
      <c r="M85" s="115">
        <v>69.29874787958681</v>
      </c>
      <c r="N85" s="107" t="s">
        <v>282</v>
      </c>
    </row>
    <row r="86" spans="1:14" ht="12.75">
      <c r="A86" s="21"/>
      <c r="B86" s="19"/>
      <c r="C86" s="19"/>
      <c r="D86" s="19"/>
      <c r="E86" s="19"/>
      <c r="F86" s="197"/>
      <c r="G86" s="197"/>
      <c r="H86" s="224"/>
      <c r="J86" s="97" t="s">
        <v>168</v>
      </c>
      <c r="K86" s="219">
        <v>1645719.84</v>
      </c>
      <c r="L86" s="221">
        <v>0.01005428295136866</v>
      </c>
      <c r="M86" s="116">
        <v>65.6969298188688</v>
      </c>
      <c r="N86" s="108" t="s">
        <v>282</v>
      </c>
    </row>
    <row r="87" spans="1:14" ht="12.75">
      <c r="A87" s="21"/>
      <c r="B87" s="19" t="s">
        <v>22</v>
      </c>
      <c r="C87" s="19"/>
      <c r="D87" s="19"/>
      <c r="E87" s="19"/>
      <c r="F87" s="225">
        <v>0.053685026888768465</v>
      </c>
      <c r="G87" s="200"/>
      <c r="H87" s="226">
        <v>0.05359920658952885</v>
      </c>
      <c r="J87" s="97" t="s">
        <v>276</v>
      </c>
      <c r="K87" s="219">
        <v>6778123.34</v>
      </c>
      <c r="L87" s="221">
        <v>0.04140994614225225</v>
      </c>
      <c r="M87" s="116">
        <v>60.74193557681705</v>
      </c>
      <c r="N87" s="108" t="s">
        <v>282</v>
      </c>
    </row>
    <row r="88" spans="1:14" ht="12" customHeight="1">
      <c r="A88" s="21"/>
      <c r="B88" s="19" t="s">
        <v>179</v>
      </c>
      <c r="C88" s="19"/>
      <c r="D88" s="19"/>
      <c r="E88" s="19"/>
      <c r="F88" s="227">
        <v>170.6759425057631</v>
      </c>
      <c r="G88" s="200"/>
      <c r="H88" s="228">
        <v>169.61807522821184</v>
      </c>
      <c r="J88" s="97" t="s">
        <v>31</v>
      </c>
      <c r="K88" s="219">
        <v>20716054.61</v>
      </c>
      <c r="L88" s="221">
        <v>0.12656168420801509</v>
      </c>
      <c r="M88" s="116">
        <v>58.654490649655614</v>
      </c>
      <c r="N88" s="108" t="s">
        <v>282</v>
      </c>
    </row>
    <row r="89" spans="1:14" ht="12.75">
      <c r="A89" s="21"/>
      <c r="B89" s="19" t="s">
        <v>23</v>
      </c>
      <c r="C89" s="19"/>
      <c r="D89" s="19"/>
      <c r="E89" s="19"/>
      <c r="F89" s="84">
        <v>27913</v>
      </c>
      <c r="G89" s="84">
        <v>-1221</v>
      </c>
      <c r="H89" s="229">
        <v>26692</v>
      </c>
      <c r="J89" s="113" t="s">
        <v>169</v>
      </c>
      <c r="K89" s="219">
        <v>890264.77</v>
      </c>
      <c r="L89" s="221">
        <v>0.005438941478165045</v>
      </c>
      <c r="M89" s="117">
        <v>63.760673816172684</v>
      </c>
      <c r="N89" s="152" t="s">
        <v>282</v>
      </c>
    </row>
    <row r="90" spans="1:14" ht="12.75">
      <c r="A90" s="21"/>
      <c r="B90" s="19" t="s">
        <v>24</v>
      </c>
      <c r="C90" s="19"/>
      <c r="D90" s="19"/>
      <c r="E90" s="19"/>
      <c r="F90" s="84">
        <v>18767</v>
      </c>
      <c r="G90" s="84">
        <v>-794</v>
      </c>
      <c r="H90" s="229">
        <v>17973</v>
      </c>
      <c r="J90" s="112" t="s">
        <v>280</v>
      </c>
      <c r="K90" s="109">
        <v>157128881.16</v>
      </c>
      <c r="L90" s="223">
        <v>0.9599557546894616</v>
      </c>
      <c r="M90" s="19"/>
      <c r="N90" s="65"/>
    </row>
    <row r="91" spans="1:14" ht="12.75" customHeight="1">
      <c r="A91" s="67"/>
      <c r="B91" s="20" t="s">
        <v>44</v>
      </c>
      <c r="C91" s="20"/>
      <c r="D91" s="20"/>
      <c r="E91" s="20"/>
      <c r="F91" s="230">
        <v>9306.55232748974</v>
      </c>
      <c r="G91" s="230">
        <v>-65.71584164986962</v>
      </c>
      <c r="H91" s="231">
        <v>9240.83648583987</v>
      </c>
      <c r="J91" s="120" t="s">
        <v>36</v>
      </c>
      <c r="K91" s="232">
        <v>163683461.85999998</v>
      </c>
      <c r="L91" s="111">
        <v>1</v>
      </c>
      <c r="M91" s="322"/>
      <c r="N91" s="323"/>
    </row>
    <row r="92" spans="1:14" ht="9" customHeight="1">
      <c r="A92" s="21"/>
      <c r="B92" s="19"/>
      <c r="C92" s="19"/>
      <c r="D92" s="19"/>
      <c r="E92" s="19"/>
      <c r="F92" s="19"/>
      <c r="G92" s="19"/>
      <c r="H92" s="65"/>
      <c r="J92" s="98"/>
      <c r="K92" s="99"/>
      <c r="L92" s="99"/>
      <c r="M92" s="99"/>
      <c r="N92" s="100"/>
    </row>
    <row r="93" spans="1:14" s="187" customFormat="1" ht="12.75" customHeight="1">
      <c r="A93" s="181" t="s">
        <v>13</v>
      </c>
      <c r="B93" s="22"/>
      <c r="C93" s="22"/>
      <c r="D93" s="22"/>
      <c r="E93" s="22"/>
      <c r="F93" s="22"/>
      <c r="G93" s="22"/>
      <c r="H93" s="186"/>
      <c r="J93" s="121" t="s">
        <v>13</v>
      </c>
      <c r="K93" s="233" t="s">
        <v>283</v>
      </c>
      <c r="L93" s="234"/>
      <c r="M93" s="234"/>
      <c r="N93" s="235"/>
    </row>
    <row r="94" spans="1:14" s="187" customFormat="1" ht="12" thickBot="1">
      <c r="A94" s="14" t="s">
        <v>14</v>
      </c>
      <c r="B94" s="23"/>
      <c r="C94" s="23"/>
      <c r="D94" s="23"/>
      <c r="E94" s="23"/>
      <c r="F94" s="23"/>
      <c r="G94" s="23"/>
      <c r="H94" s="188"/>
      <c r="J94" s="94"/>
      <c r="K94" s="95"/>
      <c r="L94" s="95"/>
      <c r="M94" s="95"/>
      <c r="N94" s="96"/>
    </row>
    <row r="95" spans="10:14" ht="13.5" thickBot="1">
      <c r="J95" s="187"/>
      <c r="K95" s="187"/>
      <c r="L95" s="187"/>
      <c r="M95" s="187"/>
      <c r="N95" s="187"/>
    </row>
    <row r="96" spans="1:15" ht="15.75">
      <c r="A96" s="62" t="s">
        <v>187</v>
      </c>
      <c r="B96" s="63"/>
      <c r="C96" s="63"/>
      <c r="D96" s="63"/>
      <c r="E96" s="63"/>
      <c r="F96" s="63"/>
      <c r="G96" s="63"/>
      <c r="H96" s="63"/>
      <c r="I96" s="63"/>
      <c r="J96" s="63"/>
      <c r="K96" s="64"/>
      <c r="L96" s="19"/>
      <c r="M96" s="19"/>
      <c r="O96" s="9"/>
    </row>
    <row r="97" spans="1:15" ht="6.75" customHeight="1">
      <c r="A97" s="21"/>
      <c r="B97" s="19"/>
      <c r="C97" s="19"/>
      <c r="D97" s="19"/>
      <c r="E97" s="19"/>
      <c r="F97" s="19"/>
      <c r="G97" s="19"/>
      <c r="H97" s="19"/>
      <c r="I97" s="19"/>
      <c r="J97" s="19"/>
      <c r="K97" s="65"/>
      <c r="L97" s="9"/>
      <c r="M97" s="9"/>
      <c r="N97" s="9"/>
      <c r="O97" s="9"/>
    </row>
    <row r="98" spans="1:15" s="82" customFormat="1" ht="12.75">
      <c r="A98" s="131"/>
      <c r="B98" s="190"/>
      <c r="C98" s="190"/>
      <c r="D98" s="190"/>
      <c r="E98" s="236"/>
      <c r="F98" s="321" t="s">
        <v>32</v>
      </c>
      <c r="G98" s="321"/>
      <c r="H98" s="307" t="s">
        <v>15</v>
      </c>
      <c r="I98" s="313"/>
      <c r="J98" s="307" t="s">
        <v>35</v>
      </c>
      <c r="K98" s="308"/>
      <c r="L98" s="9"/>
      <c r="M98" s="9"/>
      <c r="N98" s="9"/>
      <c r="O98" s="9"/>
    </row>
    <row r="99" spans="1:15" s="82" customFormat="1" ht="12.75">
      <c r="A99" s="131"/>
      <c r="B99" s="190"/>
      <c r="C99" s="190"/>
      <c r="D99" s="190"/>
      <c r="E99" s="236"/>
      <c r="F99" s="151" t="s">
        <v>33</v>
      </c>
      <c r="G99" s="151" t="s">
        <v>34</v>
      </c>
      <c r="H99" s="237" t="s">
        <v>33</v>
      </c>
      <c r="I99" s="238" t="s">
        <v>34</v>
      </c>
      <c r="J99" s="237" t="s">
        <v>33</v>
      </c>
      <c r="K99" s="239" t="s">
        <v>34</v>
      </c>
      <c r="L99" s="9"/>
      <c r="M99" s="9"/>
      <c r="N99" s="9"/>
      <c r="O99" s="9"/>
    </row>
    <row r="100" spans="1:15" ht="12.75">
      <c r="A100" s="21"/>
      <c r="B100" s="19" t="s">
        <v>176</v>
      </c>
      <c r="C100" s="19"/>
      <c r="D100" s="19"/>
      <c r="E100" s="19"/>
      <c r="F100" s="84">
        <v>1863</v>
      </c>
      <c r="G100" s="84">
        <v>1058</v>
      </c>
      <c r="H100" s="219">
        <v>6172920.74</v>
      </c>
      <c r="I100" s="219">
        <v>3377580.74</v>
      </c>
      <c r="J100" s="221">
        <v>0.035874395162041293</v>
      </c>
      <c r="K100" s="240">
        <v>0.02063483202040825</v>
      </c>
      <c r="L100" s="9"/>
      <c r="M100" s="9"/>
      <c r="N100" s="9"/>
      <c r="O100" s="9"/>
    </row>
    <row r="101" spans="1:15" ht="12.75">
      <c r="A101" s="21"/>
      <c r="B101" s="19" t="s">
        <v>177</v>
      </c>
      <c r="C101" s="19"/>
      <c r="D101" s="19"/>
      <c r="E101" s="19"/>
      <c r="F101" s="84">
        <v>19934</v>
      </c>
      <c r="G101" s="84">
        <v>19777</v>
      </c>
      <c r="H101" s="219">
        <v>129191065.96</v>
      </c>
      <c r="I101" s="219">
        <v>127098718.6</v>
      </c>
      <c r="J101" s="221">
        <v>0.7508036384822238</v>
      </c>
      <c r="K101" s="241">
        <v>0.7764908999096606</v>
      </c>
      <c r="L101" s="9"/>
      <c r="M101" s="9"/>
      <c r="N101" s="9"/>
      <c r="O101" s="9"/>
    </row>
    <row r="102" spans="1:15" ht="12.75">
      <c r="A102" s="21"/>
      <c r="B102" s="19" t="s">
        <v>168</v>
      </c>
      <c r="C102" s="19"/>
      <c r="D102" s="19"/>
      <c r="E102" s="19"/>
      <c r="F102" s="84">
        <v>283</v>
      </c>
      <c r="G102" s="84">
        <v>234</v>
      </c>
      <c r="H102" s="219">
        <v>2086176.56</v>
      </c>
      <c r="I102" s="219">
        <v>1645719.84</v>
      </c>
      <c r="J102" s="221">
        <v>0.012123972661153583</v>
      </c>
      <c r="K102" s="241">
        <v>0.01005428295136866</v>
      </c>
      <c r="L102" s="9"/>
      <c r="M102" s="9"/>
      <c r="N102" s="9"/>
      <c r="O102" s="9"/>
    </row>
    <row r="103" spans="1:15" ht="12.75">
      <c r="A103" s="21"/>
      <c r="B103" s="19" t="s">
        <v>175</v>
      </c>
      <c r="C103" s="19"/>
      <c r="D103" s="19"/>
      <c r="E103" s="19"/>
      <c r="F103" s="84">
        <v>503</v>
      </c>
      <c r="G103" s="84">
        <v>939</v>
      </c>
      <c r="H103" s="219">
        <v>1608206.18</v>
      </c>
      <c r="I103" s="219">
        <v>3176999.96</v>
      </c>
      <c r="J103" s="221">
        <v>0.009346211693519476</v>
      </c>
      <c r="K103" s="241">
        <v>0.01940941329013018</v>
      </c>
      <c r="L103" s="9"/>
      <c r="M103" s="9"/>
      <c r="N103" s="9"/>
      <c r="O103" s="9"/>
    </row>
    <row r="104" spans="1:15" ht="12.75">
      <c r="A104" s="21"/>
      <c r="B104" s="19" t="s">
        <v>178</v>
      </c>
      <c r="C104" s="19"/>
      <c r="D104" s="19"/>
      <c r="E104" s="19"/>
      <c r="F104" s="84">
        <v>804</v>
      </c>
      <c r="G104" s="84">
        <v>746</v>
      </c>
      <c r="H104" s="219">
        <v>7386089.61</v>
      </c>
      <c r="I104" s="219">
        <v>6778123.34</v>
      </c>
      <c r="J104" s="221">
        <v>0.042924817688714964</v>
      </c>
      <c r="K104" s="241">
        <v>0.04140994614225225</v>
      </c>
      <c r="L104" s="9"/>
      <c r="M104" s="9"/>
      <c r="N104" s="9"/>
      <c r="O104" s="9"/>
    </row>
    <row r="105" spans="1:15" ht="12.75">
      <c r="A105" s="21"/>
      <c r="B105" s="19" t="s">
        <v>31</v>
      </c>
      <c r="C105" s="19"/>
      <c r="D105" s="19"/>
      <c r="E105" s="19"/>
      <c r="F105" s="84">
        <v>4303</v>
      </c>
      <c r="G105" s="84">
        <v>3762</v>
      </c>
      <c r="H105" s="219">
        <v>23786945.56</v>
      </c>
      <c r="I105" s="219">
        <v>20716054.61</v>
      </c>
      <c r="J105" s="221">
        <v>0.13823963090726538</v>
      </c>
      <c r="K105" s="241">
        <v>0.12656168420801509</v>
      </c>
      <c r="L105" s="9"/>
      <c r="M105" s="9"/>
      <c r="N105" s="9"/>
      <c r="O105" s="9"/>
    </row>
    <row r="106" spans="1:15" ht="12.75">
      <c r="A106" s="21"/>
      <c r="B106" s="19" t="s">
        <v>169</v>
      </c>
      <c r="C106" s="19"/>
      <c r="D106" s="19"/>
      <c r="E106" s="19"/>
      <c r="F106" s="242">
        <v>223</v>
      </c>
      <c r="G106" s="242">
        <v>176</v>
      </c>
      <c r="H106" s="243">
        <v>1838973.5</v>
      </c>
      <c r="I106" s="243">
        <v>890264.77</v>
      </c>
      <c r="J106" s="244">
        <v>0.010687333405081455</v>
      </c>
      <c r="K106" s="245">
        <v>0.005438941478165045</v>
      </c>
      <c r="L106" s="9"/>
      <c r="M106" s="9"/>
      <c r="N106" s="9"/>
      <c r="O106" s="9"/>
    </row>
    <row r="107" spans="1:15" ht="12.75">
      <c r="A107" s="67"/>
      <c r="B107" s="6" t="s">
        <v>36</v>
      </c>
      <c r="C107" s="20"/>
      <c r="D107" s="20"/>
      <c r="E107" s="246"/>
      <c r="F107" s="247">
        <v>27913</v>
      </c>
      <c r="G107" s="247">
        <v>26692</v>
      </c>
      <c r="H107" s="248">
        <v>172070378.11</v>
      </c>
      <c r="I107" s="248">
        <v>163683461.85999998</v>
      </c>
      <c r="J107" s="249">
        <v>0.9999999999999998</v>
      </c>
      <c r="K107" s="250">
        <v>1</v>
      </c>
      <c r="L107" s="9"/>
      <c r="M107" s="9"/>
      <c r="N107" s="9"/>
      <c r="O107" s="9"/>
    </row>
    <row r="108" spans="1:15" s="187" customFormat="1" ht="12.75">
      <c r="A108" s="181" t="s">
        <v>13</v>
      </c>
      <c r="B108" s="22"/>
      <c r="C108" s="22"/>
      <c r="D108" s="22"/>
      <c r="E108" s="22"/>
      <c r="F108" s="22"/>
      <c r="G108" s="22"/>
      <c r="H108" s="22"/>
      <c r="I108" s="22"/>
      <c r="J108" s="251"/>
      <c r="K108" s="252"/>
      <c r="L108" s="9"/>
      <c r="M108" s="9"/>
      <c r="N108" s="9"/>
      <c r="O108" s="9"/>
    </row>
    <row r="109" spans="1:15" s="187" customFormat="1" ht="13.5" thickBot="1">
      <c r="A109" s="14" t="s">
        <v>14</v>
      </c>
      <c r="B109" s="23"/>
      <c r="C109" s="23"/>
      <c r="D109" s="23"/>
      <c r="E109" s="23"/>
      <c r="F109" s="23"/>
      <c r="G109" s="23"/>
      <c r="H109" s="23"/>
      <c r="I109" s="23"/>
      <c r="J109" s="253"/>
      <c r="K109" s="254"/>
      <c r="L109" s="9"/>
      <c r="M109" s="9"/>
      <c r="N109" s="9"/>
      <c r="O109" s="9"/>
    </row>
    <row r="110" spans="1:14" ht="12.75" customHeight="1" thickBot="1">
      <c r="A110" s="255"/>
      <c r="B110" s="19"/>
      <c r="C110" s="19"/>
      <c r="D110" s="19"/>
      <c r="E110" s="19"/>
      <c r="F110" s="19"/>
      <c r="G110" s="19"/>
      <c r="H110" s="19"/>
      <c r="I110" s="19"/>
      <c r="L110" s="9"/>
      <c r="M110" s="9"/>
      <c r="N110" s="9"/>
    </row>
    <row r="111" spans="1:15" ht="15.75">
      <c r="A111" s="62" t="s">
        <v>188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4"/>
      <c r="L111" s="19"/>
      <c r="M111" s="19"/>
      <c r="O111" s="9"/>
    </row>
    <row r="112" spans="1:15" ht="6.75" customHeight="1">
      <c r="A112" s="21"/>
      <c r="B112" s="19"/>
      <c r="C112" s="19"/>
      <c r="D112" s="19"/>
      <c r="E112" s="19"/>
      <c r="F112" s="19"/>
      <c r="G112" s="19"/>
      <c r="H112" s="19"/>
      <c r="I112" s="19"/>
      <c r="J112" s="19"/>
      <c r="K112" s="65"/>
      <c r="L112" s="9"/>
      <c r="M112" s="9"/>
      <c r="N112" s="9"/>
      <c r="O112" s="9"/>
    </row>
    <row r="113" spans="1:15" s="82" customFormat="1" ht="12.75">
      <c r="A113" s="131"/>
      <c r="B113" s="190"/>
      <c r="C113" s="190"/>
      <c r="D113" s="190"/>
      <c r="E113" s="236"/>
      <c r="F113" s="321" t="s">
        <v>32</v>
      </c>
      <c r="G113" s="321"/>
      <c r="H113" s="307" t="s">
        <v>15</v>
      </c>
      <c r="I113" s="313"/>
      <c r="J113" s="307" t="s">
        <v>35</v>
      </c>
      <c r="K113" s="308"/>
      <c r="L113" s="9"/>
      <c r="M113" s="9"/>
      <c r="N113" s="9"/>
      <c r="O113" s="9"/>
    </row>
    <row r="114" spans="1:15" s="82" customFormat="1" ht="12.75">
      <c r="A114" s="131"/>
      <c r="B114" s="190"/>
      <c r="C114" s="190"/>
      <c r="D114" s="190"/>
      <c r="E114" s="236"/>
      <c r="F114" s="151" t="s">
        <v>33</v>
      </c>
      <c r="G114" s="151" t="s">
        <v>34</v>
      </c>
      <c r="H114" s="256" t="s">
        <v>33</v>
      </c>
      <c r="I114" s="257" t="s">
        <v>34</v>
      </c>
      <c r="J114" s="151" t="s">
        <v>33</v>
      </c>
      <c r="K114" s="258" t="s">
        <v>34</v>
      </c>
      <c r="L114" s="9"/>
      <c r="M114" s="9"/>
      <c r="N114" s="9"/>
      <c r="O114" s="9"/>
    </row>
    <row r="115" spans="1:15" ht="12.75">
      <c r="A115" s="21"/>
      <c r="B115" s="19" t="s">
        <v>30</v>
      </c>
      <c r="C115" s="19"/>
      <c r="D115" s="19"/>
      <c r="E115" s="19"/>
      <c r="F115" s="84">
        <v>16871</v>
      </c>
      <c r="G115" s="84">
        <v>16643</v>
      </c>
      <c r="H115" s="219">
        <v>107911046.42</v>
      </c>
      <c r="I115" s="219">
        <v>104772805.57</v>
      </c>
      <c r="J115" s="259">
        <v>0.8220087834611536</v>
      </c>
      <c r="K115" s="240">
        <v>0.8138045172244723</v>
      </c>
      <c r="L115" s="9"/>
      <c r="M115" s="9"/>
      <c r="N115" s="9"/>
      <c r="O115" s="9"/>
    </row>
    <row r="116" spans="1:15" ht="12.75">
      <c r="A116" s="21"/>
      <c r="B116" s="19" t="s">
        <v>174</v>
      </c>
      <c r="C116" s="19"/>
      <c r="D116" s="19"/>
      <c r="E116" s="19"/>
      <c r="F116" s="84">
        <v>1038</v>
      </c>
      <c r="G116" s="84">
        <v>1510</v>
      </c>
      <c r="H116" s="219">
        <v>8902546.72</v>
      </c>
      <c r="I116" s="219">
        <v>11137304.79</v>
      </c>
      <c r="J116" s="260">
        <v>0.06781485160037319</v>
      </c>
      <c r="K116" s="241">
        <v>0.08650707498476079</v>
      </c>
      <c r="L116" s="9"/>
      <c r="M116" s="9"/>
      <c r="N116" s="9"/>
      <c r="O116" s="9"/>
    </row>
    <row r="117" spans="1:15" ht="12.75">
      <c r="A117" s="21"/>
      <c r="B117" s="19" t="s">
        <v>82</v>
      </c>
      <c r="C117" s="19"/>
      <c r="D117" s="19"/>
      <c r="E117" s="19"/>
      <c r="F117" s="84">
        <v>921</v>
      </c>
      <c r="G117" s="84">
        <v>309</v>
      </c>
      <c r="H117" s="219">
        <v>5831134.77</v>
      </c>
      <c r="I117" s="219">
        <v>2974391.2</v>
      </c>
      <c r="J117" s="260">
        <v>0.04441847389589731</v>
      </c>
      <c r="K117" s="241">
        <v>0.02310306554629297</v>
      </c>
      <c r="L117" s="9"/>
      <c r="M117" s="9"/>
      <c r="N117" s="9"/>
      <c r="O117" s="9"/>
    </row>
    <row r="118" spans="1:15" ht="12.75">
      <c r="A118" s="21"/>
      <c r="B118" s="19" t="s">
        <v>83</v>
      </c>
      <c r="C118" s="19"/>
      <c r="D118" s="19"/>
      <c r="E118" s="19"/>
      <c r="F118" s="84">
        <v>171</v>
      </c>
      <c r="G118" s="84">
        <v>422</v>
      </c>
      <c r="H118" s="219">
        <v>1401635.06</v>
      </c>
      <c r="I118" s="219">
        <v>3188073.32</v>
      </c>
      <c r="J118" s="260">
        <v>0.010676908145648032</v>
      </c>
      <c r="K118" s="241">
        <v>0.02476280419278669</v>
      </c>
      <c r="L118" s="9"/>
      <c r="M118" s="9"/>
      <c r="N118" s="9"/>
      <c r="O118" s="9"/>
    </row>
    <row r="119" spans="1:15" ht="12.75">
      <c r="A119" s="21"/>
      <c r="B119" s="19" t="s">
        <v>84</v>
      </c>
      <c r="C119" s="19"/>
      <c r="D119" s="19"/>
      <c r="E119" s="19"/>
      <c r="F119" s="84">
        <v>270</v>
      </c>
      <c r="G119" s="84">
        <v>321</v>
      </c>
      <c r="H119" s="219">
        <v>1581872.6</v>
      </c>
      <c r="I119" s="219">
        <v>1710109.39</v>
      </c>
      <c r="J119" s="260">
        <v>0.01204986157261037</v>
      </c>
      <c r="K119" s="241">
        <v>0.013282976808330082</v>
      </c>
      <c r="L119" s="9"/>
      <c r="M119" s="9"/>
      <c r="N119" s="9"/>
      <c r="O119" s="9"/>
    </row>
    <row r="120" spans="1:15" ht="12.75">
      <c r="A120" s="21"/>
      <c r="B120" s="19" t="s">
        <v>86</v>
      </c>
      <c r="C120" s="19"/>
      <c r="D120" s="19"/>
      <c r="E120" s="19"/>
      <c r="F120" s="84">
        <v>282</v>
      </c>
      <c r="G120" s="84">
        <v>203</v>
      </c>
      <c r="H120" s="219">
        <v>1709281.31</v>
      </c>
      <c r="I120" s="219">
        <v>1434745.15</v>
      </c>
      <c r="J120" s="260">
        <v>0.013020393155649903</v>
      </c>
      <c r="K120" s="241">
        <v>0.011144133038947915</v>
      </c>
      <c r="L120" s="9"/>
      <c r="M120" s="9"/>
      <c r="N120" s="9"/>
      <c r="O120" s="9"/>
    </row>
    <row r="121" spans="1:15" ht="12.75">
      <c r="A121" s="21"/>
      <c r="B121" s="19" t="s">
        <v>85</v>
      </c>
      <c r="C121" s="19"/>
      <c r="D121" s="19"/>
      <c r="E121" s="19"/>
      <c r="F121" s="84">
        <v>209</v>
      </c>
      <c r="G121" s="84">
        <v>159</v>
      </c>
      <c r="H121" s="219">
        <v>1258993.75</v>
      </c>
      <c r="I121" s="219">
        <v>884459.03</v>
      </c>
      <c r="J121" s="260">
        <v>0.009590342742065086</v>
      </c>
      <c r="K121" s="241">
        <v>0.006869881454430305</v>
      </c>
      <c r="L121" s="9"/>
      <c r="M121" s="9"/>
      <c r="N121" s="9"/>
      <c r="O121" s="9"/>
    </row>
    <row r="122" spans="1:15" ht="12.75">
      <c r="A122" s="21"/>
      <c r="B122" s="19" t="s">
        <v>87</v>
      </c>
      <c r="C122" s="19"/>
      <c r="D122" s="19"/>
      <c r="E122" s="19"/>
      <c r="F122" s="84">
        <v>136</v>
      </c>
      <c r="G122" s="84">
        <v>139</v>
      </c>
      <c r="H122" s="219">
        <v>944552.74</v>
      </c>
      <c r="I122" s="219">
        <v>834318.11</v>
      </c>
      <c r="J122" s="260">
        <v>0.007195098875238015</v>
      </c>
      <c r="K122" s="241">
        <v>0.006480420592217078</v>
      </c>
      <c r="L122" s="9"/>
      <c r="M122" s="9"/>
      <c r="N122" s="9"/>
      <c r="O122" s="9"/>
    </row>
    <row r="123" spans="1:15" ht="12.75">
      <c r="A123" s="21"/>
      <c r="B123" s="19" t="s">
        <v>88</v>
      </c>
      <c r="C123" s="19"/>
      <c r="D123" s="19"/>
      <c r="E123" s="19"/>
      <c r="F123" s="84">
        <v>89</v>
      </c>
      <c r="G123" s="84">
        <v>144</v>
      </c>
      <c r="H123" s="219">
        <v>660308.69</v>
      </c>
      <c r="I123" s="219">
        <v>708165.59</v>
      </c>
      <c r="J123" s="260">
        <v>0.005029879340277904</v>
      </c>
      <c r="K123" s="241">
        <v>0.00550055286722178</v>
      </c>
      <c r="L123" s="9"/>
      <c r="M123" s="9"/>
      <c r="N123" s="9"/>
      <c r="O123" s="9"/>
    </row>
    <row r="124" spans="1:15" ht="12.75">
      <c r="A124" s="21"/>
      <c r="B124" s="19" t="s">
        <v>172</v>
      </c>
      <c r="C124" s="19"/>
      <c r="D124" s="19"/>
      <c r="E124" s="19"/>
      <c r="F124" s="84">
        <v>106</v>
      </c>
      <c r="G124" s="84">
        <v>110</v>
      </c>
      <c r="H124" s="219">
        <v>453034.66</v>
      </c>
      <c r="I124" s="219">
        <v>795121.89</v>
      </c>
      <c r="J124" s="260">
        <v>0.0034509763558674728</v>
      </c>
      <c r="K124" s="241">
        <v>0.006175970780831502</v>
      </c>
      <c r="L124" s="9"/>
      <c r="M124" s="9"/>
      <c r="N124" s="9"/>
      <c r="O124" s="9"/>
    </row>
    <row r="125" spans="1:15" ht="12.75">
      <c r="A125" s="21"/>
      <c r="B125" s="19" t="s">
        <v>173</v>
      </c>
      <c r="C125" s="19"/>
      <c r="D125" s="19"/>
      <c r="E125" s="19"/>
      <c r="F125" s="242">
        <v>124</v>
      </c>
      <c r="G125" s="242">
        <v>51</v>
      </c>
      <c r="H125" s="243">
        <v>622835.8</v>
      </c>
      <c r="I125" s="243">
        <v>304944.4</v>
      </c>
      <c r="J125" s="244">
        <v>0.004744430855219339</v>
      </c>
      <c r="K125" s="245">
        <v>0.0023686025097085354</v>
      </c>
      <c r="L125" s="9"/>
      <c r="M125" s="9"/>
      <c r="N125" s="9"/>
      <c r="O125" s="9"/>
    </row>
    <row r="126" spans="1:15" ht="12.75">
      <c r="A126" s="67"/>
      <c r="B126" s="6" t="s">
        <v>193</v>
      </c>
      <c r="C126" s="20"/>
      <c r="D126" s="20"/>
      <c r="E126" s="246"/>
      <c r="F126" s="247">
        <v>20217</v>
      </c>
      <c r="G126" s="247">
        <v>20011</v>
      </c>
      <c r="H126" s="248">
        <v>131277242.51999998</v>
      </c>
      <c r="I126" s="248">
        <v>128744438.44</v>
      </c>
      <c r="J126" s="249">
        <v>1</v>
      </c>
      <c r="K126" s="250">
        <v>0.9999999999999999</v>
      </c>
      <c r="L126" s="9"/>
      <c r="M126" s="9"/>
      <c r="N126" s="9"/>
      <c r="O126" s="9"/>
    </row>
    <row r="127" spans="1:15" s="187" customFormat="1" ht="12.75">
      <c r="A127" s="4" t="s">
        <v>13</v>
      </c>
      <c r="B127" s="2"/>
      <c r="C127" s="189" t="s">
        <v>200</v>
      </c>
      <c r="D127" s="2"/>
      <c r="E127" s="2"/>
      <c r="F127" s="261"/>
      <c r="G127" s="261"/>
      <c r="H127" s="261"/>
      <c r="I127" s="261"/>
      <c r="J127" s="262"/>
      <c r="K127" s="263"/>
      <c r="L127" s="9"/>
      <c r="M127" s="9"/>
      <c r="N127" s="9"/>
      <c r="O127" s="9"/>
    </row>
    <row r="128" spans="1:15" s="187" customFormat="1" ht="13.5" thickBot="1">
      <c r="A128" s="14" t="s">
        <v>14</v>
      </c>
      <c r="B128" s="23"/>
      <c r="C128" s="23"/>
      <c r="D128" s="23"/>
      <c r="E128" s="23"/>
      <c r="F128" s="23"/>
      <c r="G128" s="23"/>
      <c r="H128" s="23"/>
      <c r="I128" s="23"/>
      <c r="J128" s="253"/>
      <c r="K128" s="254"/>
      <c r="L128" s="9"/>
      <c r="M128" s="9"/>
      <c r="N128" s="9"/>
      <c r="O128" s="9"/>
    </row>
    <row r="129" spans="1:14" ht="12.75" customHeight="1" thickBot="1">
      <c r="A129" s="19"/>
      <c r="B129" s="19"/>
      <c r="C129" s="19"/>
      <c r="D129" s="19"/>
      <c r="E129" s="19"/>
      <c r="F129" s="19"/>
      <c r="G129" s="19"/>
      <c r="H129" s="19"/>
      <c r="I129" s="19"/>
      <c r="L129" s="9"/>
      <c r="M129" s="9"/>
      <c r="N129" s="9"/>
    </row>
    <row r="130" spans="1:15" ht="15.75">
      <c r="A130" s="62" t="s">
        <v>189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4"/>
      <c r="L130" s="19"/>
      <c r="M130" s="19"/>
      <c r="O130" s="9"/>
    </row>
    <row r="131" spans="1:15" ht="6.75" customHeight="1">
      <c r="A131" s="21"/>
      <c r="B131" s="19"/>
      <c r="C131" s="19"/>
      <c r="D131" s="19"/>
      <c r="E131" s="19"/>
      <c r="F131" s="19"/>
      <c r="G131" s="19"/>
      <c r="H131" s="19"/>
      <c r="I131" s="19"/>
      <c r="J131" s="19"/>
      <c r="K131" s="65"/>
      <c r="L131" s="9"/>
      <c r="M131" s="9"/>
      <c r="N131" s="9"/>
      <c r="O131" s="9"/>
    </row>
    <row r="132" spans="1:15" ht="12.75" customHeight="1">
      <c r="A132" s="264"/>
      <c r="B132" s="265"/>
      <c r="C132" s="265"/>
      <c r="D132" s="265"/>
      <c r="E132" s="266"/>
      <c r="F132" s="307" t="s">
        <v>32</v>
      </c>
      <c r="G132" s="313"/>
      <c r="H132" s="307" t="s">
        <v>15</v>
      </c>
      <c r="I132" s="313"/>
      <c r="J132" s="307" t="s">
        <v>35</v>
      </c>
      <c r="K132" s="308"/>
      <c r="L132" s="9"/>
      <c r="M132" s="9"/>
      <c r="N132" s="9"/>
      <c r="O132" s="9"/>
    </row>
    <row r="133" spans="1:15" ht="12.75">
      <c r="A133" s="264"/>
      <c r="B133" s="265"/>
      <c r="C133" s="265"/>
      <c r="D133" s="265"/>
      <c r="E133" s="266"/>
      <c r="F133" s="151" t="s">
        <v>33</v>
      </c>
      <c r="G133" s="150" t="s">
        <v>34</v>
      </c>
      <c r="H133" s="151" t="s">
        <v>33</v>
      </c>
      <c r="I133" s="151" t="s">
        <v>34</v>
      </c>
      <c r="J133" s="151" t="s">
        <v>33</v>
      </c>
      <c r="K133" s="258" t="s">
        <v>34</v>
      </c>
      <c r="L133" s="9"/>
      <c r="M133" s="9"/>
      <c r="N133" s="9"/>
      <c r="O133" s="9"/>
    </row>
    <row r="134" spans="1:15" ht="12.75">
      <c r="A134" s="66"/>
      <c r="B134" s="19" t="s">
        <v>80</v>
      </c>
      <c r="C134" s="205"/>
      <c r="D134" s="205"/>
      <c r="E134" s="267"/>
      <c r="F134" s="84">
        <v>5108</v>
      </c>
      <c r="G134" s="84">
        <v>4837</v>
      </c>
      <c r="H134" s="219">
        <v>17486510.54</v>
      </c>
      <c r="I134" s="219">
        <v>16417240.91</v>
      </c>
      <c r="J134" s="221">
        <v>0.10162417687500716</v>
      </c>
      <c r="K134" s="240">
        <v>0.10029871511418681</v>
      </c>
      <c r="L134" s="9"/>
      <c r="M134" s="9"/>
      <c r="N134" s="9"/>
      <c r="O134" s="9"/>
    </row>
    <row r="135" spans="1:15" ht="12.75">
      <c r="A135" s="21"/>
      <c r="B135" s="19" t="s">
        <v>79</v>
      </c>
      <c r="C135" s="19"/>
      <c r="D135" s="19"/>
      <c r="E135" s="268"/>
      <c r="F135" s="84">
        <v>12241</v>
      </c>
      <c r="G135" s="84">
        <v>11659</v>
      </c>
      <c r="H135" s="219">
        <v>39092328.47</v>
      </c>
      <c r="I135" s="219">
        <v>36493007.19</v>
      </c>
      <c r="J135" s="221">
        <v>0.22718801980553166</v>
      </c>
      <c r="K135" s="241">
        <v>0.22294865208320686</v>
      </c>
      <c r="L135" s="9"/>
      <c r="M135" s="9"/>
      <c r="N135" s="9"/>
      <c r="O135" s="9"/>
    </row>
    <row r="136" spans="1:15" ht="12.75">
      <c r="A136" s="21"/>
      <c r="B136" s="19" t="s">
        <v>93</v>
      </c>
      <c r="C136" s="19"/>
      <c r="D136" s="19"/>
      <c r="E136" s="268"/>
      <c r="F136" s="84">
        <v>801</v>
      </c>
      <c r="G136" s="84">
        <v>746</v>
      </c>
      <c r="H136" s="219">
        <v>4798402.38</v>
      </c>
      <c r="I136" s="219">
        <v>4490783.91</v>
      </c>
      <c r="J136" s="221">
        <v>0.027886277886438476</v>
      </c>
      <c r="K136" s="241">
        <v>0.027435782815010416</v>
      </c>
      <c r="L136" s="9"/>
      <c r="M136" s="9"/>
      <c r="N136" s="9"/>
      <c r="O136" s="9"/>
    </row>
    <row r="137" spans="1:15" ht="12.75">
      <c r="A137" s="21"/>
      <c r="B137" s="19" t="s">
        <v>74</v>
      </c>
      <c r="C137" s="19"/>
      <c r="D137" s="19"/>
      <c r="E137" s="268"/>
      <c r="F137" s="84">
        <v>9762</v>
      </c>
      <c r="G137" s="84">
        <v>9446</v>
      </c>
      <c r="H137" s="219">
        <v>110693006.02</v>
      </c>
      <c r="I137" s="219">
        <v>106278615.72</v>
      </c>
      <c r="J137" s="221">
        <v>0.6433007658601001</v>
      </c>
      <c r="K137" s="241">
        <v>0.6492935481221744</v>
      </c>
      <c r="L137" s="9"/>
      <c r="M137" s="9"/>
      <c r="N137" s="9"/>
      <c r="O137" s="9"/>
    </row>
    <row r="138" spans="1:15" ht="12.75">
      <c r="A138" s="21"/>
      <c r="B138" s="19" t="s">
        <v>216</v>
      </c>
      <c r="C138" s="19"/>
      <c r="D138" s="19"/>
      <c r="E138" s="268"/>
      <c r="F138" s="242">
        <v>1</v>
      </c>
      <c r="G138" s="242">
        <v>4</v>
      </c>
      <c r="H138" s="243">
        <v>130.7</v>
      </c>
      <c r="I138" s="243">
        <v>3814.13</v>
      </c>
      <c r="J138" s="244">
        <v>7.59572922635452E-07</v>
      </c>
      <c r="K138" s="245">
        <v>2.3301865421579742E-05</v>
      </c>
      <c r="L138" s="9"/>
      <c r="M138" s="9"/>
      <c r="N138" s="9"/>
      <c r="O138" s="9"/>
    </row>
    <row r="139" spans="1:15" ht="12.75">
      <c r="A139" s="67"/>
      <c r="B139" s="6" t="s">
        <v>36</v>
      </c>
      <c r="C139" s="20"/>
      <c r="D139" s="20"/>
      <c r="E139" s="246"/>
      <c r="F139" s="247">
        <v>27913</v>
      </c>
      <c r="G139" s="247">
        <v>26692</v>
      </c>
      <c r="H139" s="248">
        <v>172070378.10999998</v>
      </c>
      <c r="I139" s="248">
        <v>163683461.85999998</v>
      </c>
      <c r="J139" s="249">
        <v>1</v>
      </c>
      <c r="K139" s="250">
        <v>1.0000000000000002</v>
      </c>
      <c r="L139" s="9"/>
      <c r="M139" s="9"/>
      <c r="N139" s="9"/>
      <c r="O139" s="9"/>
    </row>
    <row r="140" spans="1:15" s="187" customFormat="1" ht="12.75">
      <c r="A140" s="4" t="s">
        <v>13</v>
      </c>
      <c r="B140" s="4"/>
      <c r="C140" s="2"/>
      <c r="D140" s="2"/>
      <c r="E140" s="2"/>
      <c r="F140" s="2"/>
      <c r="G140" s="2"/>
      <c r="H140" s="2"/>
      <c r="I140" s="2"/>
      <c r="J140" s="2"/>
      <c r="K140" s="269"/>
      <c r="L140" s="9"/>
      <c r="M140" s="9"/>
      <c r="N140" s="9"/>
      <c r="O140" s="9"/>
    </row>
    <row r="141" spans="1:15" s="187" customFormat="1" ht="13.5" thickBot="1">
      <c r="A141" s="14" t="s">
        <v>14</v>
      </c>
      <c r="B141" s="14"/>
      <c r="C141" s="23"/>
      <c r="D141" s="23"/>
      <c r="E141" s="23"/>
      <c r="F141" s="23"/>
      <c r="G141" s="23"/>
      <c r="H141" s="23"/>
      <c r="I141" s="23"/>
      <c r="J141" s="23"/>
      <c r="K141" s="188"/>
      <c r="L141" s="9"/>
      <c r="M141" s="9"/>
      <c r="N141" s="9"/>
      <c r="O141" s="9"/>
    </row>
    <row r="142" spans="12:15" ht="13.5" thickBot="1">
      <c r="L142" s="9"/>
      <c r="M142" s="9"/>
      <c r="N142" s="9"/>
      <c r="O142" s="9"/>
    </row>
    <row r="143" spans="1:15" ht="15.75">
      <c r="A143" s="62" t="s">
        <v>190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4"/>
      <c r="L143" s="9"/>
      <c r="M143" s="9"/>
      <c r="N143" s="9"/>
      <c r="O143" s="9"/>
    </row>
    <row r="144" spans="1:15" ht="6.75" customHeight="1">
      <c r="A144" s="21"/>
      <c r="B144" s="19"/>
      <c r="C144" s="19"/>
      <c r="D144" s="19"/>
      <c r="E144" s="19"/>
      <c r="F144" s="19"/>
      <c r="G144" s="19"/>
      <c r="H144" s="19"/>
      <c r="I144" s="19"/>
      <c r="J144" s="19"/>
      <c r="K144" s="65"/>
      <c r="L144" s="9"/>
      <c r="M144" s="9"/>
      <c r="N144" s="9"/>
      <c r="O144" s="9"/>
    </row>
    <row r="145" spans="1:15" ht="12.75" customHeight="1">
      <c r="A145" s="264"/>
      <c r="B145" s="265"/>
      <c r="C145" s="265"/>
      <c r="D145" s="265"/>
      <c r="E145" s="265"/>
      <c r="F145" s="307" t="s">
        <v>32</v>
      </c>
      <c r="G145" s="313"/>
      <c r="H145" s="307" t="s">
        <v>15</v>
      </c>
      <c r="I145" s="313"/>
      <c r="J145" s="307" t="s">
        <v>35</v>
      </c>
      <c r="K145" s="308"/>
      <c r="L145" s="9"/>
      <c r="M145" s="9"/>
      <c r="N145" s="9"/>
      <c r="O145" s="9"/>
    </row>
    <row r="146" spans="1:15" ht="12.75">
      <c r="A146" s="264"/>
      <c r="B146" s="265"/>
      <c r="C146" s="265"/>
      <c r="D146" s="265"/>
      <c r="E146" s="265"/>
      <c r="F146" s="151" t="s">
        <v>33</v>
      </c>
      <c r="G146" s="151" t="s">
        <v>34</v>
      </c>
      <c r="H146" s="151" t="s">
        <v>33</v>
      </c>
      <c r="I146" s="150" t="s">
        <v>34</v>
      </c>
      <c r="J146" s="151" t="s">
        <v>33</v>
      </c>
      <c r="K146" s="258" t="s">
        <v>34</v>
      </c>
      <c r="L146" s="9"/>
      <c r="M146" s="9"/>
      <c r="N146" s="9"/>
      <c r="O146" s="9"/>
    </row>
    <row r="147" spans="1:15" ht="12.75">
      <c r="A147" s="21"/>
      <c r="B147" s="19" t="s">
        <v>90</v>
      </c>
      <c r="C147" s="19"/>
      <c r="D147" s="19"/>
      <c r="E147" s="19"/>
      <c r="F147" s="84">
        <v>4022</v>
      </c>
      <c r="G147" s="84">
        <v>3844</v>
      </c>
      <c r="H147" s="219">
        <v>14745091.2</v>
      </c>
      <c r="I147" s="219">
        <v>14006389.23</v>
      </c>
      <c r="J147" s="221">
        <v>0.08569221130306262</v>
      </c>
      <c r="K147" s="240">
        <v>0.08556997188866763</v>
      </c>
      <c r="L147" s="9"/>
      <c r="M147" s="9"/>
      <c r="N147" s="9"/>
      <c r="O147" s="9"/>
    </row>
    <row r="148" spans="1:15" ht="12.75">
      <c r="A148" s="21"/>
      <c r="B148" s="19" t="s">
        <v>89</v>
      </c>
      <c r="C148" s="19"/>
      <c r="D148" s="19"/>
      <c r="E148" s="19"/>
      <c r="F148" s="84">
        <v>20542</v>
      </c>
      <c r="G148" s="84">
        <v>19655</v>
      </c>
      <c r="H148" s="219">
        <v>126651303.15</v>
      </c>
      <c r="I148" s="219">
        <v>120505603.15</v>
      </c>
      <c r="J148" s="221">
        <v>0.7360436150668258</v>
      </c>
      <c r="K148" s="241">
        <v>0.7362112322200858</v>
      </c>
      <c r="L148" s="9"/>
      <c r="M148" s="9"/>
      <c r="N148" s="9"/>
      <c r="O148" s="9"/>
    </row>
    <row r="149" spans="1:15" ht="12.75">
      <c r="A149" s="21"/>
      <c r="B149" s="19" t="s">
        <v>91</v>
      </c>
      <c r="C149" s="19"/>
      <c r="D149" s="19"/>
      <c r="E149" s="19"/>
      <c r="F149" s="84">
        <v>156</v>
      </c>
      <c r="G149" s="84">
        <v>152</v>
      </c>
      <c r="H149" s="219">
        <v>1992839.56</v>
      </c>
      <c r="I149" s="219">
        <v>1972355.36</v>
      </c>
      <c r="J149" s="221">
        <v>0.011581537635292643</v>
      </c>
      <c r="K149" s="241">
        <v>0.012049814548075568</v>
      </c>
      <c r="L149" s="9"/>
      <c r="M149" s="9"/>
      <c r="N149" s="9"/>
      <c r="O149" s="9"/>
    </row>
    <row r="150" spans="1:15" ht="12.75">
      <c r="A150" s="21"/>
      <c r="B150" s="19" t="s">
        <v>50</v>
      </c>
      <c r="C150" s="19"/>
      <c r="D150" s="19"/>
      <c r="E150" s="19"/>
      <c r="F150" s="84">
        <v>788</v>
      </c>
      <c r="G150" s="84">
        <v>743</v>
      </c>
      <c r="H150" s="219">
        <v>3637974.76</v>
      </c>
      <c r="I150" s="219">
        <v>3409537.78</v>
      </c>
      <c r="J150" s="221">
        <v>0.021142365118035248</v>
      </c>
      <c r="K150" s="241">
        <v>0.020830068849082686</v>
      </c>
      <c r="L150" s="9"/>
      <c r="M150" s="9"/>
      <c r="N150" s="9"/>
      <c r="O150" s="9"/>
    </row>
    <row r="151" spans="1:15" ht="12.75">
      <c r="A151" s="21"/>
      <c r="B151" s="19" t="s">
        <v>92</v>
      </c>
      <c r="C151" s="19"/>
      <c r="D151" s="19"/>
      <c r="E151" s="19"/>
      <c r="F151" s="84">
        <v>688</v>
      </c>
      <c r="G151" s="84">
        <v>651</v>
      </c>
      <c r="H151" s="219">
        <v>4853596.03</v>
      </c>
      <c r="I151" s="219">
        <v>4565758.88</v>
      </c>
      <c r="J151" s="221">
        <v>0.028207039952554917</v>
      </c>
      <c r="K151" s="241">
        <v>0.027893831350568186</v>
      </c>
      <c r="L151" s="9"/>
      <c r="M151" s="9"/>
      <c r="N151" s="9"/>
      <c r="O151" s="9"/>
    </row>
    <row r="152" spans="1:15" ht="12.75">
      <c r="A152" s="21"/>
      <c r="B152" s="19" t="s">
        <v>170</v>
      </c>
      <c r="C152" s="19"/>
      <c r="D152" s="19"/>
      <c r="E152" s="19"/>
      <c r="F152" s="242">
        <v>1717</v>
      </c>
      <c r="G152" s="242">
        <v>1647</v>
      </c>
      <c r="H152" s="243">
        <v>20189573.409999996</v>
      </c>
      <c r="I152" s="243">
        <v>19223817.45999998</v>
      </c>
      <c r="J152" s="244">
        <v>0.11733323092422883</v>
      </c>
      <c r="K152" s="245">
        <v>0.11744508114352012</v>
      </c>
      <c r="L152" s="9"/>
      <c r="M152" s="9"/>
      <c r="N152" s="9"/>
      <c r="O152" s="9"/>
    </row>
    <row r="153" spans="1:15" ht="12.75">
      <c r="A153" s="67"/>
      <c r="B153" s="6" t="s">
        <v>36</v>
      </c>
      <c r="C153" s="20"/>
      <c r="D153" s="20"/>
      <c r="E153" s="246"/>
      <c r="F153" s="247">
        <v>27913</v>
      </c>
      <c r="G153" s="247">
        <v>26692</v>
      </c>
      <c r="H153" s="248">
        <v>172070378.10999998</v>
      </c>
      <c r="I153" s="248">
        <v>163683461.85999998</v>
      </c>
      <c r="J153" s="249">
        <v>1</v>
      </c>
      <c r="K153" s="250">
        <v>1</v>
      </c>
      <c r="L153" s="9"/>
      <c r="M153" s="9"/>
      <c r="N153" s="9"/>
      <c r="O153" s="9"/>
    </row>
    <row r="154" spans="1:15" s="187" customFormat="1" ht="12.75">
      <c r="A154" s="181" t="s">
        <v>13</v>
      </c>
      <c r="B154" s="22"/>
      <c r="C154" s="270" t="s">
        <v>171</v>
      </c>
      <c r="D154" s="22"/>
      <c r="E154" s="22"/>
      <c r="F154" s="22"/>
      <c r="G154" s="22"/>
      <c r="H154" s="22"/>
      <c r="I154" s="22"/>
      <c r="J154" s="22"/>
      <c r="K154" s="186"/>
      <c r="L154" s="9"/>
      <c r="M154" s="9"/>
      <c r="N154" s="9"/>
      <c r="O154" s="9"/>
    </row>
    <row r="155" spans="1:15" s="187" customFormat="1" ht="13.5" thickBot="1">
      <c r="A155" s="14" t="s">
        <v>14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188"/>
      <c r="L155" s="9"/>
      <c r="M155" s="9"/>
      <c r="N155" s="9"/>
      <c r="O155" s="9"/>
    </row>
    <row r="156" spans="12:14" ht="12.75">
      <c r="L156" s="9"/>
      <c r="M156" s="9"/>
      <c r="N156" s="9"/>
    </row>
  </sheetData>
  <sheetProtection/>
  <mergeCells count="29">
    <mergeCell ref="L5:M7"/>
    <mergeCell ref="F132:G132"/>
    <mergeCell ref="F145:G145"/>
    <mergeCell ref="F113:G113"/>
    <mergeCell ref="F98:G98"/>
    <mergeCell ref="M91:N91"/>
    <mergeCell ref="M78:N78"/>
    <mergeCell ref="M79:N79"/>
    <mergeCell ref="M84:N84"/>
    <mergeCell ref="M83:N83"/>
    <mergeCell ref="J132:K132"/>
    <mergeCell ref="J145:K145"/>
    <mergeCell ref="H145:I145"/>
    <mergeCell ref="H132:I132"/>
    <mergeCell ref="B7:C7"/>
    <mergeCell ref="B9:C9"/>
    <mergeCell ref="B4:C4"/>
    <mergeCell ref="B5:C5"/>
    <mergeCell ref="B6:C6"/>
    <mergeCell ref="D4:G4"/>
    <mergeCell ref="D7:G7"/>
    <mergeCell ref="D5:G5"/>
    <mergeCell ref="D6:G6"/>
    <mergeCell ref="J113:K113"/>
    <mergeCell ref="J98:K98"/>
    <mergeCell ref="D9:G9"/>
    <mergeCell ref="I4:J6"/>
    <mergeCell ref="H113:I113"/>
    <mergeCell ref="H98:I98"/>
  </mergeCells>
  <hyperlinks>
    <hyperlink ref="D8" r:id="rId1" display="investorrelations@vsac.org"/>
    <hyperlink ref="D9" r:id="rId2" display="www.vsac.org"/>
  </hyperlinks>
  <printOptions/>
  <pageMargins left="0.5" right="0.5" top="0.5" bottom="0.5" header="0.5" footer="0.5"/>
  <pageSetup fitToHeight="2" horizontalDpi="600" verticalDpi="600" orientation="portrait" scale="49" r:id="rId4"/>
  <headerFooter alignWithMargins="0">
    <oddFooter>&amp;L&amp;"Arial,Bold"Vermont Student Assistance Corp.&amp;RPage &amp;P of &amp;N</oddFooter>
  </headerFooter>
  <rowBreaks count="1" manualBreakCount="1">
    <brk id="95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8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3.140625" style="9" customWidth="1"/>
    <col min="3" max="7" width="14.57421875" style="9" customWidth="1"/>
    <col min="8" max="8" width="16.28125" style="9" bestFit="1" customWidth="1"/>
    <col min="9" max="20" width="14.57421875" style="9" customWidth="1"/>
    <col min="21" max="23" width="9.140625" style="9" customWidth="1"/>
    <col min="24" max="37" width="10.8515625" style="9" customWidth="1"/>
    <col min="38" max="38" width="2.7109375" style="9" customWidth="1"/>
    <col min="39" max="16384" width="9.140625" style="9" customWidth="1"/>
  </cols>
  <sheetData>
    <row r="1" ht="15.75">
      <c r="A1" s="153" t="s">
        <v>81</v>
      </c>
    </row>
    <row r="2" spans="1:20" ht="15.75" customHeight="1">
      <c r="A2" s="153" t="s">
        <v>51</v>
      </c>
      <c r="L2" s="330"/>
      <c r="M2" s="330"/>
      <c r="R2" s="7"/>
      <c r="S2" s="7"/>
      <c r="T2" s="7"/>
    </row>
    <row r="3" spans="12:20" ht="13.5" thickBot="1">
      <c r="L3" s="330"/>
      <c r="M3" s="330"/>
      <c r="Q3" s="7"/>
      <c r="R3" s="7"/>
      <c r="S3" s="7"/>
      <c r="T3" s="7"/>
    </row>
    <row r="4" spans="2:20" ht="12.75">
      <c r="B4" s="318" t="s">
        <v>2</v>
      </c>
      <c r="C4" s="319"/>
      <c r="D4" s="319"/>
      <c r="E4" s="331">
        <v>41090</v>
      </c>
      <c r="F4" s="332"/>
      <c r="G4" s="333"/>
      <c r="L4" s="330"/>
      <c r="M4" s="330"/>
      <c r="Q4" s="7"/>
      <c r="R4" s="7"/>
      <c r="S4" s="7"/>
      <c r="T4" s="7"/>
    </row>
    <row r="5" spans="2:20" ht="13.5" thickBot="1">
      <c r="B5" s="316" t="s">
        <v>52</v>
      </c>
      <c r="C5" s="317"/>
      <c r="D5" s="317"/>
      <c r="E5" s="334" t="s">
        <v>302</v>
      </c>
      <c r="F5" s="334"/>
      <c r="G5" s="335"/>
      <c r="Q5" s="7"/>
      <c r="R5" s="7"/>
      <c r="S5" s="7"/>
      <c r="T5" s="7"/>
    </row>
    <row r="6" ht="13.5" thickBot="1"/>
    <row r="7" spans="1:14" ht="15.75" thickBot="1">
      <c r="A7" s="271" t="s">
        <v>53</v>
      </c>
      <c r="B7" s="272"/>
      <c r="C7" s="272"/>
      <c r="D7" s="272"/>
      <c r="E7" s="272"/>
      <c r="F7" s="272"/>
      <c r="G7" s="272"/>
      <c r="H7" s="272"/>
      <c r="I7" s="8"/>
      <c r="J7" s="1"/>
      <c r="K7" s="1"/>
      <c r="L7" s="1"/>
      <c r="M7" s="1"/>
      <c r="N7" s="1"/>
    </row>
    <row r="8" spans="1:38" ht="15.75" thickBot="1">
      <c r="A8" s="27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6" customHeight="1" thickBot="1">
      <c r="A9" s="274"/>
      <c r="B9" s="11"/>
      <c r="C9" s="11"/>
      <c r="D9" s="11"/>
      <c r="E9" s="11"/>
      <c r="F9" s="11"/>
      <c r="G9" s="11"/>
      <c r="H9" s="275"/>
      <c r="J9" s="274"/>
      <c r="K9" s="11"/>
      <c r="L9" s="11"/>
      <c r="M9" s="11"/>
      <c r="N9" s="27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10" t="s">
        <v>55</v>
      </c>
      <c r="B10" s="63"/>
      <c r="C10" s="63"/>
      <c r="D10" s="63"/>
      <c r="E10" s="63"/>
      <c r="F10" s="63"/>
      <c r="G10" s="63"/>
      <c r="H10" s="40">
        <v>41090</v>
      </c>
      <c r="J10" s="10" t="s">
        <v>131</v>
      </c>
      <c r="K10" s="11"/>
      <c r="L10" s="11"/>
      <c r="M10" s="11"/>
      <c r="N10" s="40">
        <v>41090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>
      <c r="A11" s="12"/>
      <c r="B11" s="19"/>
      <c r="C11" s="19"/>
      <c r="D11" s="19"/>
      <c r="E11" s="19"/>
      <c r="F11" s="19"/>
      <c r="G11" s="19"/>
      <c r="H11" s="276"/>
      <c r="J11" s="12"/>
      <c r="K11" s="1"/>
      <c r="L11" s="1"/>
      <c r="M11" s="1"/>
      <c r="N11" s="27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>
      <c r="A12" s="12"/>
      <c r="B12" s="19"/>
      <c r="C12" s="5" t="s">
        <v>133</v>
      </c>
      <c r="D12" s="19"/>
      <c r="E12" s="19"/>
      <c r="F12" s="19"/>
      <c r="G12" s="19"/>
      <c r="H12" s="277">
        <v>5352134.2</v>
      </c>
      <c r="J12" s="8" t="s">
        <v>138</v>
      </c>
      <c r="K12" s="1"/>
      <c r="L12" s="1"/>
      <c r="M12" s="1"/>
      <c r="N12" s="278">
        <v>3600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>
      <c r="A13" s="21"/>
      <c r="B13" s="19" t="s">
        <v>56</v>
      </c>
      <c r="C13" s="19"/>
      <c r="D13" s="19"/>
      <c r="E13" s="19"/>
      <c r="F13" s="19"/>
      <c r="G13" s="19"/>
      <c r="H13" s="277">
        <v>7826141.59</v>
      </c>
      <c r="J13" s="8" t="s">
        <v>140</v>
      </c>
      <c r="K13" s="1"/>
      <c r="L13" s="1"/>
      <c r="M13" s="1"/>
      <c r="N13" s="278">
        <v>6177.87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>
      <c r="A14" s="21"/>
      <c r="B14" s="19" t="s">
        <v>58</v>
      </c>
      <c r="C14" s="19"/>
      <c r="D14" s="19"/>
      <c r="E14" s="19"/>
      <c r="F14" s="19"/>
      <c r="G14" s="19"/>
      <c r="H14" s="277">
        <v>0</v>
      </c>
      <c r="J14" s="8" t="s">
        <v>141</v>
      </c>
      <c r="K14" s="1"/>
      <c r="L14" s="1"/>
      <c r="M14" s="1"/>
      <c r="N14" s="278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21"/>
      <c r="B15" s="19" t="s">
        <v>25</v>
      </c>
      <c r="C15" s="19"/>
      <c r="D15" s="19"/>
      <c r="E15" s="19"/>
      <c r="F15" s="19"/>
      <c r="G15" s="19"/>
      <c r="H15" s="277">
        <v>1740000</v>
      </c>
      <c r="J15" s="8" t="s">
        <v>142</v>
      </c>
      <c r="K15" s="1"/>
      <c r="L15" s="1"/>
      <c r="M15" s="1"/>
      <c r="N15" s="278">
        <v>2500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>
      <c r="A16" s="21"/>
      <c r="B16" s="19" t="s">
        <v>195</v>
      </c>
      <c r="C16" s="19"/>
      <c r="D16" s="19"/>
      <c r="E16" s="19"/>
      <c r="F16" s="19"/>
      <c r="G16" s="19"/>
      <c r="H16" s="277">
        <v>0</v>
      </c>
      <c r="J16" s="8" t="s">
        <v>137</v>
      </c>
      <c r="K16" s="1"/>
      <c r="L16" s="1"/>
      <c r="M16" s="1"/>
      <c r="N16" s="278">
        <v>367710.18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>
      <c r="A17" s="21"/>
      <c r="B17" s="19" t="s">
        <v>62</v>
      </c>
      <c r="C17" s="19"/>
      <c r="D17" s="19"/>
      <c r="E17" s="19"/>
      <c r="F17" s="19"/>
      <c r="G17" s="19"/>
      <c r="H17" s="277">
        <v>1947067.91</v>
      </c>
      <c r="J17" s="8" t="s">
        <v>139</v>
      </c>
      <c r="K17" s="1"/>
      <c r="L17" s="1"/>
      <c r="M17" s="1"/>
      <c r="N17" s="279">
        <v>0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3.5" thickBot="1">
      <c r="A18" s="21"/>
      <c r="B18" s="19" t="s">
        <v>63</v>
      </c>
      <c r="C18" s="19"/>
      <c r="D18" s="19"/>
      <c r="E18" s="19"/>
      <c r="F18" s="19"/>
      <c r="G18" s="19"/>
      <c r="H18" s="277">
        <v>0</v>
      </c>
      <c r="J18" s="8"/>
      <c r="K18" s="5" t="s">
        <v>132</v>
      </c>
      <c r="L18" s="1"/>
      <c r="M18" s="1"/>
      <c r="N18" s="280">
        <v>379988.05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3.5" thickTop="1">
      <c r="A19" s="21"/>
      <c r="B19" s="19" t="s">
        <v>65</v>
      </c>
      <c r="C19" s="19"/>
      <c r="D19" s="19"/>
      <c r="E19" s="19"/>
      <c r="F19" s="19"/>
      <c r="G19" s="19"/>
      <c r="H19" s="277">
        <v>2578.2499000000003</v>
      </c>
      <c r="J19" s="8"/>
      <c r="K19" s="1"/>
      <c r="L19" s="1"/>
      <c r="M19" s="1"/>
      <c r="N19" s="1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>
      <c r="A20" s="21"/>
      <c r="B20" s="19" t="s">
        <v>223</v>
      </c>
      <c r="C20" s="19"/>
      <c r="D20" s="19"/>
      <c r="E20" s="19"/>
      <c r="F20" s="19"/>
      <c r="G20" s="19"/>
      <c r="H20" s="277">
        <v>0</v>
      </c>
      <c r="J20" s="281"/>
      <c r="K20" s="3"/>
      <c r="L20" s="3"/>
      <c r="M20" s="3"/>
      <c r="N20" s="28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thickBot="1">
      <c r="A21" s="21"/>
      <c r="B21" s="19"/>
      <c r="C21" s="19"/>
      <c r="D21" s="19"/>
      <c r="E21" s="19"/>
      <c r="F21" s="19"/>
      <c r="G21" s="19"/>
      <c r="H21" s="277"/>
      <c r="J21" s="14"/>
      <c r="K21" s="16"/>
      <c r="L21" s="16"/>
      <c r="M21" s="16"/>
      <c r="N21" s="17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thickBot="1">
      <c r="A22" s="21"/>
      <c r="B22" s="19" t="s">
        <v>66</v>
      </c>
      <c r="C22" s="19"/>
      <c r="D22" s="19"/>
      <c r="E22" s="19"/>
      <c r="F22" s="19"/>
      <c r="G22" s="19"/>
      <c r="H22" s="277"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>
      <c r="A23" s="21"/>
      <c r="B23" s="19" t="s">
        <v>67</v>
      </c>
      <c r="C23" s="19"/>
      <c r="D23" s="19"/>
      <c r="E23" s="19"/>
      <c r="F23" s="19"/>
      <c r="G23" s="19"/>
      <c r="H23" s="277">
        <v>17969.23</v>
      </c>
      <c r="J23" s="10" t="s">
        <v>77</v>
      </c>
      <c r="K23" s="11"/>
      <c r="L23" s="11"/>
      <c r="M23" s="11"/>
      <c r="N23" s="40">
        <v>41090</v>
      </c>
      <c r="R23" s="1"/>
      <c r="S23" s="1"/>
      <c r="T23" s="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21"/>
      <c r="B24" s="19" t="s">
        <v>147</v>
      </c>
      <c r="C24" s="19"/>
      <c r="D24" s="19"/>
      <c r="E24" s="19"/>
      <c r="F24" s="19"/>
      <c r="G24" s="19"/>
      <c r="H24" s="277">
        <v>-285011.95</v>
      </c>
      <c r="J24" s="8"/>
      <c r="K24" s="1"/>
      <c r="L24" s="1"/>
      <c r="M24" s="1"/>
      <c r="N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>
      <c r="A25" s="21"/>
      <c r="B25" s="19" t="s">
        <v>148</v>
      </c>
      <c r="C25" s="19"/>
      <c r="D25" s="19"/>
      <c r="E25" s="19"/>
      <c r="F25" s="19"/>
      <c r="G25" s="19"/>
      <c r="H25" s="277">
        <v>-669201.75</v>
      </c>
      <c r="J25" s="8" t="s">
        <v>135</v>
      </c>
      <c r="K25" s="1"/>
      <c r="L25" s="1"/>
      <c r="M25" s="1"/>
      <c r="N25" s="278">
        <v>1947067.91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21"/>
      <c r="B26" s="19" t="s">
        <v>145</v>
      </c>
      <c r="C26" s="19"/>
      <c r="D26" s="19"/>
      <c r="E26" s="19"/>
      <c r="F26" s="19"/>
      <c r="G26" s="19"/>
      <c r="H26" s="277">
        <v>0</v>
      </c>
      <c r="J26" s="8" t="s">
        <v>136</v>
      </c>
      <c r="K26" s="1"/>
      <c r="L26" s="1"/>
      <c r="M26" s="1"/>
      <c r="N26" s="278">
        <v>14692962.540000001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>
      <c r="A27" s="21"/>
      <c r="B27" s="19"/>
      <c r="C27" s="19"/>
      <c r="D27" s="19"/>
      <c r="E27" s="19"/>
      <c r="F27" s="19"/>
      <c r="G27" s="19"/>
      <c r="H27" s="277"/>
      <c r="J27" s="8" t="s">
        <v>143</v>
      </c>
      <c r="K27" s="1"/>
      <c r="L27" s="1"/>
      <c r="M27" s="1"/>
      <c r="N27" s="278">
        <v>4257907.8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14" ht="12.75">
      <c r="A28" s="21"/>
      <c r="B28" s="19"/>
      <c r="C28" s="19"/>
      <c r="D28" s="19"/>
      <c r="E28" s="19"/>
      <c r="F28" s="19"/>
      <c r="G28" s="19"/>
      <c r="H28" s="277"/>
      <c r="J28" s="12" t="s">
        <v>78</v>
      </c>
      <c r="K28" s="1"/>
      <c r="L28" s="1"/>
      <c r="M28" s="1"/>
      <c r="N28" s="50">
        <v>0.07702048070008283</v>
      </c>
    </row>
    <row r="29" spans="1:14" ht="12.75">
      <c r="A29" s="21"/>
      <c r="B29" s="19"/>
      <c r="C29" s="19"/>
      <c r="D29" s="19"/>
      <c r="E29" s="19"/>
      <c r="F29" s="19"/>
      <c r="G29" s="19"/>
      <c r="H29" s="277"/>
      <c r="J29" s="8" t="s">
        <v>126</v>
      </c>
      <c r="K29" s="1"/>
      <c r="L29" s="1"/>
      <c r="M29" s="1"/>
      <c r="N29" s="39"/>
    </row>
    <row r="30" spans="1:14" ht="12.75">
      <c r="A30" s="21"/>
      <c r="B30" s="19"/>
      <c r="C30" s="19"/>
      <c r="D30" s="19"/>
      <c r="E30" s="19"/>
      <c r="F30" s="19"/>
      <c r="G30" s="19"/>
      <c r="H30" s="277"/>
      <c r="J30" s="8" t="s">
        <v>127</v>
      </c>
      <c r="K30" s="1"/>
      <c r="L30" s="1"/>
      <c r="M30" s="1"/>
      <c r="N30" s="278">
        <v>14633347.280000001</v>
      </c>
    </row>
    <row r="31" spans="1:14" ht="12.75">
      <c r="A31" s="21"/>
      <c r="B31" s="19"/>
      <c r="C31" s="19"/>
      <c r="D31" s="19"/>
      <c r="E31" s="19"/>
      <c r="F31" s="19"/>
      <c r="G31" s="19"/>
      <c r="H31" s="277"/>
      <c r="J31" s="8" t="s">
        <v>128</v>
      </c>
      <c r="K31" s="1"/>
      <c r="L31" s="1"/>
      <c r="M31" s="1"/>
      <c r="N31" s="278">
        <v>0</v>
      </c>
    </row>
    <row r="32" spans="1:14" ht="13.5" thickBot="1">
      <c r="A32" s="21"/>
      <c r="B32" s="19"/>
      <c r="C32" s="5" t="s">
        <v>68</v>
      </c>
      <c r="D32" s="19"/>
      <c r="E32" s="19"/>
      <c r="F32" s="19"/>
      <c r="G32" s="19"/>
      <c r="H32" s="283">
        <v>15931677.479899999</v>
      </c>
      <c r="J32" s="12" t="s">
        <v>129</v>
      </c>
      <c r="K32" s="1"/>
      <c r="L32" s="1"/>
      <c r="M32" s="1"/>
      <c r="N32" s="50">
        <v>0.7721728352028818</v>
      </c>
    </row>
    <row r="33" spans="1:14" ht="13.5" thickTop="1">
      <c r="A33" s="67"/>
      <c r="B33" s="20"/>
      <c r="C33" s="6"/>
      <c r="D33" s="20"/>
      <c r="E33" s="20"/>
      <c r="F33" s="20"/>
      <c r="G33" s="20"/>
      <c r="H33" s="284"/>
      <c r="J33" s="21" t="s">
        <v>130</v>
      </c>
      <c r="K33" s="1"/>
      <c r="L33" s="1"/>
      <c r="M33" s="1"/>
      <c r="N33" s="278">
        <v>4317523.059999999</v>
      </c>
    </row>
    <row r="34" spans="1:14" s="287" customFormat="1" ht="12.75">
      <c r="A34" s="4" t="s">
        <v>198</v>
      </c>
      <c r="B34" s="189"/>
      <c r="C34" s="285"/>
      <c r="D34" s="189"/>
      <c r="E34" s="189"/>
      <c r="F34" s="189"/>
      <c r="G34" s="189"/>
      <c r="H34" s="286"/>
      <c r="J34" s="24" t="s">
        <v>130</v>
      </c>
      <c r="K34" s="3"/>
      <c r="L34" s="3"/>
      <c r="M34" s="3"/>
      <c r="N34" s="51">
        <v>0.01754735774921103</v>
      </c>
    </row>
    <row r="35" spans="1:14" s="287" customFormat="1" ht="13.5" thickBot="1">
      <c r="A35" s="14" t="s">
        <v>14</v>
      </c>
      <c r="B35" s="288"/>
      <c r="C35" s="288"/>
      <c r="D35" s="288"/>
      <c r="E35" s="288"/>
      <c r="F35" s="288"/>
      <c r="G35" s="288"/>
      <c r="H35" s="289"/>
      <c r="J35" s="14" t="s">
        <v>13</v>
      </c>
      <c r="K35" s="15"/>
      <c r="L35" s="16"/>
      <c r="M35" s="16"/>
      <c r="N35" s="17"/>
    </row>
    <row r="36" ht="13.5" thickBot="1"/>
    <row r="37" spans="1:14" ht="15.75" thickBot="1">
      <c r="A37" s="271" t="s">
        <v>69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90"/>
    </row>
    <row r="38" spans="1:14" ht="15.75" thickBot="1">
      <c r="A38" s="27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6" customHeight="1">
      <c r="A39" s="274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75"/>
    </row>
    <row r="40" spans="1:14" ht="12.75">
      <c r="A40" s="12" t="s">
        <v>70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291" t="s">
        <v>71</v>
      </c>
      <c r="M40" s="3"/>
      <c r="N40" s="292" t="s">
        <v>72</v>
      </c>
    </row>
    <row r="41" spans="1:14" ht="6.75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3"/>
    </row>
    <row r="42" spans="1:14" ht="12.75">
      <c r="A42" s="8"/>
      <c r="B42" s="5" t="s">
        <v>68</v>
      </c>
      <c r="C42" s="1"/>
      <c r="D42" s="1"/>
      <c r="E42" s="1"/>
      <c r="F42" s="1"/>
      <c r="G42" s="1"/>
      <c r="H42" s="1"/>
      <c r="I42" s="1"/>
      <c r="J42" s="1"/>
      <c r="K42" s="1"/>
      <c r="L42" s="293"/>
      <c r="M42" s="293"/>
      <c r="N42" s="278">
        <v>15931677.479899999</v>
      </c>
    </row>
    <row r="43" spans="1:14" ht="12.7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293"/>
      <c r="M43" s="293"/>
      <c r="N43" s="278"/>
    </row>
    <row r="44" spans="1:14" ht="12.75">
      <c r="A44" s="8"/>
      <c r="B44" s="5" t="s">
        <v>226</v>
      </c>
      <c r="C44" s="1"/>
      <c r="D44" s="1"/>
      <c r="E44" s="1"/>
      <c r="F44" s="1"/>
      <c r="G44" s="1"/>
      <c r="H44" s="1"/>
      <c r="I44" s="1"/>
      <c r="J44" s="1"/>
      <c r="K44" s="1"/>
      <c r="L44" s="293">
        <v>379988.05</v>
      </c>
      <c r="M44" s="293"/>
      <c r="N44" s="278">
        <v>15551689.429899998</v>
      </c>
    </row>
    <row r="45" spans="1:14" ht="12.7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293"/>
      <c r="M45" s="293"/>
      <c r="N45" s="278"/>
    </row>
    <row r="46" spans="1:14" ht="12.75">
      <c r="A46" s="8"/>
      <c r="B46" s="5" t="s">
        <v>230</v>
      </c>
      <c r="C46" s="1"/>
      <c r="D46" s="1"/>
      <c r="E46" s="1"/>
      <c r="F46" s="1"/>
      <c r="G46" s="1"/>
      <c r="H46" s="1"/>
      <c r="I46" s="1"/>
      <c r="J46" s="1"/>
      <c r="K46" s="1"/>
      <c r="L46" s="293"/>
      <c r="M46" s="293"/>
      <c r="N46" s="278"/>
    </row>
    <row r="47" spans="1:14" ht="12.75">
      <c r="A47" s="8"/>
      <c r="B47" s="1"/>
      <c r="C47" s="1" t="s">
        <v>201</v>
      </c>
      <c r="D47" s="1"/>
      <c r="E47" s="1"/>
      <c r="F47" s="1"/>
      <c r="G47" s="1"/>
      <c r="H47" s="1"/>
      <c r="I47" s="1"/>
      <c r="J47" s="1"/>
      <c r="K47" s="1"/>
      <c r="L47" s="293">
        <v>133625.82</v>
      </c>
      <c r="M47" s="293"/>
      <c r="N47" s="278">
        <v>15418063.609899998</v>
      </c>
    </row>
    <row r="48" spans="1:14" ht="12.75">
      <c r="A48" s="8"/>
      <c r="B48" s="1"/>
      <c r="C48" s="1"/>
      <c r="D48" s="1"/>
      <c r="E48" s="1"/>
      <c r="F48" s="1"/>
      <c r="G48" s="1"/>
      <c r="H48" s="1"/>
      <c r="I48" s="1"/>
      <c r="J48" s="1"/>
      <c r="K48" s="1"/>
      <c r="L48" s="293"/>
      <c r="M48" s="293"/>
      <c r="N48" s="278"/>
    </row>
    <row r="49" spans="1:14" ht="12.75">
      <c r="A49" s="8"/>
      <c r="B49" s="5" t="s">
        <v>224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3"/>
    </row>
    <row r="50" spans="1:14" ht="12.75">
      <c r="A50" s="8"/>
      <c r="B50" s="1"/>
      <c r="C50" s="1" t="s">
        <v>201</v>
      </c>
      <c r="D50" s="1"/>
      <c r="E50" s="1"/>
      <c r="F50" s="1"/>
      <c r="G50" s="1"/>
      <c r="H50" s="1"/>
      <c r="I50" s="1"/>
      <c r="J50" s="1"/>
      <c r="K50" s="1"/>
      <c r="L50" s="293">
        <v>0</v>
      </c>
      <c r="M50" s="293"/>
      <c r="N50" s="278">
        <v>15418063.609899998</v>
      </c>
    </row>
    <row r="51" spans="1:14" ht="12.75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293"/>
      <c r="M51" s="293"/>
      <c r="N51" s="278"/>
    </row>
    <row r="52" spans="1:14" ht="12.75">
      <c r="A52" s="8"/>
      <c r="B52" s="5" t="s">
        <v>227</v>
      </c>
      <c r="C52" s="1"/>
      <c r="D52" s="1"/>
      <c r="E52" s="1"/>
      <c r="F52" s="1"/>
      <c r="G52" s="1"/>
      <c r="H52" s="1"/>
      <c r="I52" s="1"/>
      <c r="J52" s="1"/>
      <c r="K52" s="1"/>
      <c r="L52" s="293">
        <v>0</v>
      </c>
      <c r="M52" s="293"/>
      <c r="N52" s="278">
        <v>15418063.609899998</v>
      </c>
    </row>
    <row r="53" spans="1:14" ht="12.75">
      <c r="A53" s="8"/>
      <c r="B53" s="1"/>
      <c r="C53" s="1"/>
      <c r="D53" s="1"/>
      <c r="E53" s="1"/>
      <c r="F53" s="1"/>
      <c r="G53" s="1"/>
      <c r="H53" s="1"/>
      <c r="I53" s="1"/>
      <c r="J53" s="1"/>
      <c r="K53" s="1"/>
      <c r="L53" s="293"/>
      <c r="M53" s="293"/>
      <c r="N53" s="278"/>
    </row>
    <row r="54" spans="1:14" ht="12.75">
      <c r="A54" s="8"/>
      <c r="B54" s="5" t="s">
        <v>225</v>
      </c>
      <c r="C54" s="1"/>
      <c r="D54" s="1"/>
      <c r="E54" s="1"/>
      <c r="F54" s="1"/>
      <c r="G54" s="1"/>
      <c r="H54" s="1"/>
      <c r="I54" s="1"/>
      <c r="J54" s="1"/>
      <c r="K54" s="1"/>
      <c r="L54" s="293">
        <v>6803351.66</v>
      </c>
      <c r="M54" s="293"/>
      <c r="N54" s="278">
        <v>8614711.949899998</v>
      </c>
    </row>
    <row r="55" spans="1:14" ht="12.7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293"/>
      <c r="M55" s="293"/>
      <c r="N55" s="278"/>
    </row>
    <row r="56" spans="1:15" ht="12.75">
      <c r="A56" s="281"/>
      <c r="B56" s="6" t="s">
        <v>199</v>
      </c>
      <c r="C56" s="3"/>
      <c r="D56" s="3"/>
      <c r="E56" s="3"/>
      <c r="F56" s="3"/>
      <c r="G56" s="3"/>
      <c r="H56" s="3"/>
      <c r="I56" s="3"/>
      <c r="J56" s="3"/>
      <c r="K56" s="3"/>
      <c r="L56" s="294"/>
      <c r="M56" s="294"/>
      <c r="N56" s="279">
        <v>8614711.949899998</v>
      </c>
      <c r="O56" s="81"/>
    </row>
    <row r="57" spans="1:14" s="287" customFormat="1" ht="12.75">
      <c r="A57" s="4" t="s">
        <v>13</v>
      </c>
      <c r="B57" s="189"/>
      <c r="C57" s="285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3"/>
    </row>
    <row r="58" spans="1:14" ht="13.5" thickBot="1">
      <c r="A58" s="14" t="s">
        <v>14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7"/>
    </row>
    <row r="59" ht="13.5" thickBot="1"/>
    <row r="60" spans="1:9" ht="12.75">
      <c r="A60" s="10" t="s">
        <v>54</v>
      </c>
      <c r="B60" s="11"/>
      <c r="C60" s="11"/>
      <c r="D60" s="11"/>
      <c r="E60" s="11"/>
      <c r="F60" s="11"/>
      <c r="G60" s="11"/>
      <c r="H60" s="275"/>
      <c r="I60" s="1"/>
    </row>
    <row r="61" spans="1:9" ht="12.75">
      <c r="A61" s="8"/>
      <c r="B61" s="1"/>
      <c r="C61" s="1"/>
      <c r="D61" s="1"/>
      <c r="E61" s="1"/>
      <c r="F61" s="1"/>
      <c r="G61" s="295" t="s">
        <v>75</v>
      </c>
      <c r="H61" s="296">
        <v>41090</v>
      </c>
      <c r="I61" s="297"/>
    </row>
    <row r="62" spans="1:9" ht="12.75">
      <c r="A62" s="8"/>
      <c r="B62" s="1" t="s">
        <v>180</v>
      </c>
      <c r="C62" s="1"/>
      <c r="D62" s="1"/>
      <c r="E62" s="1"/>
      <c r="F62" s="1"/>
      <c r="G62" s="297"/>
      <c r="H62" s="298">
        <v>149520.16493150685</v>
      </c>
      <c r="I62" s="297"/>
    </row>
    <row r="63" spans="1:9" ht="12.75">
      <c r="A63" s="8"/>
      <c r="B63" s="1" t="s">
        <v>181</v>
      </c>
      <c r="C63" s="1"/>
      <c r="D63" s="1"/>
      <c r="E63" s="1"/>
      <c r="F63" s="1"/>
      <c r="G63" s="1"/>
      <c r="H63" s="298">
        <v>136977.48</v>
      </c>
      <c r="I63" s="1"/>
    </row>
    <row r="64" spans="1:9" ht="12.75">
      <c r="A64" s="8"/>
      <c r="B64" s="1" t="s">
        <v>182</v>
      </c>
      <c r="C64" s="1"/>
      <c r="D64" s="1"/>
      <c r="E64" s="1"/>
      <c r="F64" s="1"/>
      <c r="G64" s="1"/>
      <c r="H64" s="298">
        <v>136977.48</v>
      </c>
      <c r="I64" s="1"/>
    </row>
    <row r="65" spans="1:9" ht="12.75">
      <c r="A65" s="8"/>
      <c r="B65" s="1"/>
      <c r="C65" s="1" t="s">
        <v>57</v>
      </c>
      <c r="D65" s="1"/>
      <c r="E65" s="1"/>
      <c r="F65" s="1"/>
      <c r="G65" s="1"/>
      <c r="H65" s="299" t="s">
        <v>305</v>
      </c>
      <c r="I65" s="1"/>
    </row>
    <row r="66" spans="1:9" ht="12.75">
      <c r="A66" s="8"/>
      <c r="B66" s="1"/>
      <c r="C66" s="1"/>
      <c r="D66" s="1"/>
      <c r="E66" s="1"/>
      <c r="F66" s="1"/>
      <c r="G66" s="1"/>
      <c r="H66" s="299"/>
      <c r="I66" s="1"/>
    </row>
    <row r="67" spans="1:9" ht="12.75">
      <c r="A67" s="8"/>
      <c r="B67" s="1" t="s">
        <v>146</v>
      </c>
      <c r="C67" s="1"/>
      <c r="D67" s="1"/>
      <c r="E67" s="1"/>
      <c r="F67" s="1"/>
      <c r="G67" s="1"/>
      <c r="H67" s="298">
        <v>12542.68493150684</v>
      </c>
      <c r="I67" s="300"/>
    </row>
    <row r="68" spans="1:9" ht="12.75">
      <c r="A68" s="8"/>
      <c r="B68" s="1" t="s">
        <v>59</v>
      </c>
      <c r="C68" s="1"/>
      <c r="D68" s="1"/>
      <c r="E68" s="1"/>
      <c r="F68" s="1"/>
      <c r="G68" s="1"/>
      <c r="H68" s="298">
        <v>0</v>
      </c>
      <c r="I68" s="1"/>
    </row>
    <row r="69" spans="1:9" ht="12.75">
      <c r="A69" s="8"/>
      <c r="B69" s="1" t="s">
        <v>60</v>
      </c>
      <c r="C69" s="1"/>
      <c r="D69" s="1"/>
      <c r="E69" s="1"/>
      <c r="F69" s="1"/>
      <c r="G69" s="1"/>
      <c r="H69" s="298">
        <v>0</v>
      </c>
      <c r="I69" s="1"/>
    </row>
    <row r="70" spans="1:9" ht="12.75">
      <c r="A70" s="8"/>
      <c r="B70" s="1"/>
      <c r="C70" s="1" t="s">
        <v>61</v>
      </c>
      <c r="D70" s="1"/>
      <c r="E70" s="1"/>
      <c r="F70" s="1"/>
      <c r="G70" s="1"/>
      <c r="H70" s="298">
        <v>12542.68493150684</v>
      </c>
      <c r="I70" s="1"/>
    </row>
    <row r="71" spans="1:9" ht="12.75">
      <c r="A71" s="8"/>
      <c r="B71" s="1"/>
      <c r="C71" s="1"/>
      <c r="D71" s="1"/>
      <c r="E71" s="1"/>
      <c r="F71" s="1"/>
      <c r="G71" s="1"/>
      <c r="H71" s="298"/>
      <c r="I71" s="1"/>
    </row>
    <row r="72" spans="1:9" ht="12.75">
      <c r="A72" s="8"/>
      <c r="B72" s="1" t="s">
        <v>270</v>
      </c>
      <c r="C72" s="1"/>
      <c r="D72" s="1"/>
      <c r="E72" s="1"/>
      <c r="F72" s="1"/>
      <c r="G72" s="1"/>
      <c r="H72" s="298">
        <v>0</v>
      </c>
      <c r="I72" s="1"/>
    </row>
    <row r="73" spans="1:9" ht="12.75">
      <c r="A73" s="8"/>
      <c r="B73" s="1" t="s">
        <v>272</v>
      </c>
      <c r="C73" s="1"/>
      <c r="D73" s="1"/>
      <c r="E73" s="1"/>
      <c r="F73" s="1"/>
      <c r="G73" s="1"/>
      <c r="H73" s="298">
        <v>6800000</v>
      </c>
      <c r="I73" s="1"/>
    </row>
    <row r="74" spans="1:9" ht="12.75">
      <c r="A74" s="8"/>
      <c r="B74" s="1"/>
      <c r="C74" s="1" t="s">
        <v>271</v>
      </c>
      <c r="D74" s="1"/>
      <c r="E74" s="1"/>
      <c r="F74" s="1"/>
      <c r="G74" s="1"/>
      <c r="H74" s="299" t="s">
        <v>305</v>
      </c>
      <c r="I74" s="1"/>
    </row>
    <row r="75" spans="1:9" ht="12.75">
      <c r="A75" s="8"/>
      <c r="B75" s="1"/>
      <c r="C75" s="1"/>
      <c r="D75" s="1"/>
      <c r="E75" s="1"/>
      <c r="F75" s="1"/>
      <c r="G75" s="1"/>
      <c r="H75" s="299"/>
      <c r="I75" s="1"/>
    </row>
    <row r="76" spans="1:9" ht="12.75">
      <c r="A76" s="281"/>
      <c r="B76" s="3"/>
      <c r="C76" s="6" t="s">
        <v>64</v>
      </c>
      <c r="D76" s="3"/>
      <c r="E76" s="3"/>
      <c r="F76" s="3"/>
      <c r="G76" s="3"/>
      <c r="H76" s="301">
        <v>6936977.48</v>
      </c>
      <c r="I76" s="1"/>
    </row>
    <row r="77" spans="1:9" ht="12.75">
      <c r="A77" s="4" t="s">
        <v>13</v>
      </c>
      <c r="B77" s="1"/>
      <c r="C77" s="5"/>
      <c r="D77" s="202" t="s">
        <v>273</v>
      </c>
      <c r="E77" s="1"/>
      <c r="F77" s="1"/>
      <c r="G77" s="1"/>
      <c r="H77" s="299"/>
      <c r="I77" s="1"/>
    </row>
    <row r="78" spans="1:9" ht="13.5" thickBot="1">
      <c r="A78" s="14" t="s">
        <v>14</v>
      </c>
      <c r="B78" s="16"/>
      <c r="C78" s="16"/>
      <c r="D78" s="16"/>
      <c r="E78" s="16"/>
      <c r="F78" s="16"/>
      <c r="G78" s="16"/>
      <c r="H78" s="17"/>
      <c r="I78" s="1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2" horizontalDpi="600" verticalDpi="600" orientation="landscape" scale="53" r:id="rId1"/>
  <headerFooter alignWithMargins="0">
    <oddFooter>&amp;L&amp;"Arial,Bold"Vermont Student Assistance Corp.&amp;RPage &amp;P of &amp;N</oddFooter>
  </headerFooter>
  <rowBreaks count="1" manualBreakCount="1">
    <brk id="7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zoomScalePageLayoutView="0" workbookViewId="0" topLeftCell="A1">
      <selection activeCell="D28" sqref="D28:D30"/>
    </sheetView>
  </sheetViews>
  <sheetFormatPr defaultColWidth="9.140625" defaultRowHeight="12.75"/>
  <cols>
    <col min="1" max="1" width="17.8515625" style="49" bestFit="1" customWidth="1"/>
    <col min="2" max="2" width="35.00390625" style="49" customWidth="1"/>
    <col min="3" max="3" width="4.421875" style="49" customWidth="1"/>
    <col min="4" max="4" width="14.421875" style="49" bestFit="1" customWidth="1"/>
    <col min="5" max="5" width="14.57421875" style="49" bestFit="1" customWidth="1"/>
    <col min="6" max="6" width="9.140625" style="49" customWidth="1"/>
    <col min="7" max="7" width="13.421875" style="49" bestFit="1" customWidth="1"/>
    <col min="8" max="16384" width="9.140625" style="49" customWidth="1"/>
  </cols>
  <sheetData>
    <row r="1" spans="1:7" s="42" customFormat="1" ht="12.75" customHeight="1">
      <c r="A1" s="336" t="s">
        <v>94</v>
      </c>
      <c r="B1" s="336"/>
      <c r="C1" s="336"/>
      <c r="D1" s="336"/>
      <c r="E1" s="336"/>
      <c r="F1" s="147"/>
      <c r="G1" s="147"/>
    </row>
    <row r="2" spans="1:7" s="45" customFormat="1" ht="12.75">
      <c r="A2" s="43"/>
      <c r="B2" s="44"/>
      <c r="C2" s="44"/>
      <c r="D2" s="44"/>
      <c r="E2" s="44"/>
      <c r="F2" s="44"/>
      <c r="G2" s="44"/>
    </row>
    <row r="3" spans="1:7" s="42" customFormat="1" ht="12.75" customHeight="1">
      <c r="A3" s="336" t="s">
        <v>214</v>
      </c>
      <c r="B3" s="336"/>
      <c r="C3" s="336"/>
      <c r="D3" s="336"/>
      <c r="E3" s="336"/>
      <c r="F3" s="147"/>
      <c r="G3" s="147"/>
    </row>
    <row r="4" spans="1:7" s="42" customFormat="1" ht="12.75">
      <c r="A4" s="27"/>
      <c r="B4" s="27"/>
      <c r="C4" s="27"/>
      <c r="D4" s="27"/>
      <c r="E4" s="27"/>
      <c r="F4" s="27"/>
      <c r="G4" s="27"/>
    </row>
    <row r="5" spans="1:7" s="46" customFormat="1" ht="12.75" customHeight="1">
      <c r="A5" s="337" t="s">
        <v>49</v>
      </c>
      <c r="B5" s="337"/>
      <c r="C5" s="337"/>
      <c r="D5" s="337"/>
      <c r="E5" s="337"/>
      <c r="F5" s="148"/>
      <c r="G5" s="148"/>
    </row>
    <row r="6" spans="1:7" s="46" customFormat="1" ht="12.75">
      <c r="A6" s="28"/>
      <c r="B6" s="28"/>
      <c r="C6" s="28"/>
      <c r="D6" s="28"/>
      <c r="E6" s="91"/>
      <c r="F6" s="28"/>
      <c r="G6" s="28"/>
    </row>
    <row r="7" spans="1:7" s="46" customFormat="1" ht="12.75">
      <c r="A7" s="28"/>
      <c r="B7" s="28"/>
      <c r="C7" s="28"/>
      <c r="D7" s="28"/>
      <c r="E7" s="28"/>
      <c r="F7" s="28"/>
      <c r="G7" s="28"/>
    </row>
    <row r="8" spans="1:7" s="46" customFormat="1" ht="12.75">
      <c r="A8" s="28"/>
      <c r="B8" s="28"/>
      <c r="C8" s="28"/>
      <c r="D8" s="28"/>
      <c r="E8" s="28"/>
      <c r="F8" s="28"/>
      <c r="G8" s="28"/>
    </row>
    <row r="9" spans="1:7" s="46" customFormat="1" ht="12.75">
      <c r="A9" s="28"/>
      <c r="B9" s="28"/>
      <c r="C9" s="28"/>
      <c r="D9" s="28"/>
      <c r="E9" s="28"/>
      <c r="F9" s="28"/>
      <c r="G9" s="28"/>
    </row>
    <row r="10" spans="1:7" s="47" customFormat="1" ht="12.75">
      <c r="A10" s="28"/>
      <c r="B10" s="28"/>
      <c r="C10" s="28"/>
      <c r="D10" s="29" t="s">
        <v>201</v>
      </c>
      <c r="E10" s="29" t="s">
        <v>201</v>
      </c>
      <c r="F10" s="30"/>
      <c r="G10" s="30"/>
    </row>
    <row r="11" spans="1:7" s="47" customFormat="1" ht="12.75">
      <c r="A11" s="30"/>
      <c r="B11" s="30"/>
      <c r="C11" s="30"/>
      <c r="D11" s="31" t="s">
        <v>296</v>
      </c>
      <c r="E11" s="31" t="s">
        <v>303</v>
      </c>
      <c r="F11" s="30"/>
      <c r="G11" s="30"/>
    </row>
    <row r="12" spans="1:7" s="47" customFormat="1" ht="12.75">
      <c r="A12" s="30"/>
      <c r="B12" s="30"/>
      <c r="C12" s="30"/>
      <c r="D12" s="30"/>
      <c r="E12" s="30"/>
      <c r="F12" s="30"/>
      <c r="G12" s="30"/>
    </row>
    <row r="13" spans="1:7" s="48" customFormat="1" ht="12.75">
      <c r="A13" s="32" t="s">
        <v>38</v>
      </c>
      <c r="B13" s="33"/>
      <c r="C13" s="33"/>
      <c r="D13" s="33"/>
      <c r="E13" s="33"/>
      <c r="F13" s="33"/>
      <c r="G13" s="33"/>
    </row>
    <row r="14" spans="1:7" s="48" customFormat="1" ht="12.75">
      <c r="A14" s="32" t="s">
        <v>95</v>
      </c>
      <c r="B14" s="33"/>
      <c r="C14" s="33"/>
      <c r="D14" s="33"/>
      <c r="E14" s="33"/>
      <c r="F14" s="33"/>
      <c r="G14" s="33"/>
    </row>
    <row r="15" spans="1:7" s="48" customFormat="1" ht="12.75">
      <c r="A15" s="33"/>
      <c r="B15" s="32" t="s">
        <v>96</v>
      </c>
      <c r="C15" s="33"/>
      <c r="D15" s="34">
        <v>0</v>
      </c>
      <c r="E15" s="34">
        <v>0</v>
      </c>
      <c r="F15" s="33"/>
      <c r="G15" s="33"/>
    </row>
    <row r="16" spans="1:7" s="48" customFormat="1" ht="12.75">
      <c r="A16" s="33"/>
      <c r="B16" s="32" t="s">
        <v>97</v>
      </c>
      <c r="C16" s="33"/>
      <c r="D16" s="34">
        <v>478451.76</v>
      </c>
      <c r="E16" s="34">
        <v>641400.17</v>
      </c>
      <c r="F16" s="33"/>
      <c r="G16" s="33"/>
    </row>
    <row r="17" spans="1:7" s="48" customFormat="1" ht="12.75">
      <c r="A17" s="33"/>
      <c r="B17" s="32" t="s">
        <v>98</v>
      </c>
      <c r="C17" s="33"/>
      <c r="D17" s="34">
        <v>4873682.44</v>
      </c>
      <c r="E17" s="34">
        <v>6361311.78</v>
      </c>
      <c r="F17" s="33"/>
      <c r="G17" s="33"/>
    </row>
    <row r="18" spans="1:7" s="48" customFormat="1" ht="12.75">
      <c r="A18" s="33"/>
      <c r="B18" s="32" t="s">
        <v>157</v>
      </c>
      <c r="C18" s="33"/>
      <c r="D18" s="34">
        <v>1740000</v>
      </c>
      <c r="E18" s="34">
        <v>1612000</v>
      </c>
      <c r="F18" s="33"/>
      <c r="G18" s="33"/>
    </row>
    <row r="19" spans="1:7" s="48" customFormat="1" ht="12.75">
      <c r="A19" s="33"/>
      <c r="B19" s="32" t="s">
        <v>194</v>
      </c>
      <c r="C19" s="33"/>
      <c r="D19" s="34">
        <v>0</v>
      </c>
      <c r="E19" s="34">
        <v>0</v>
      </c>
      <c r="F19" s="33"/>
      <c r="G19" s="33"/>
    </row>
    <row r="20" spans="1:7" s="48" customFormat="1" ht="12.75">
      <c r="A20" s="33"/>
      <c r="B20" s="32" t="s">
        <v>215</v>
      </c>
      <c r="C20" s="33"/>
      <c r="D20" s="34">
        <v>0</v>
      </c>
      <c r="E20" s="34">
        <v>0</v>
      </c>
      <c r="F20" s="33"/>
      <c r="G20" s="33"/>
    </row>
    <row r="21" spans="1:7" s="48" customFormat="1" ht="12.75">
      <c r="A21" s="33"/>
      <c r="B21" s="32" t="s">
        <v>99</v>
      </c>
      <c r="C21" s="33"/>
      <c r="D21" s="35">
        <v>7092134.2</v>
      </c>
      <c r="E21" s="35">
        <v>8614711.95</v>
      </c>
      <c r="F21" s="33"/>
      <c r="G21" s="33"/>
    </row>
    <row r="22" spans="1:7" s="48" customFormat="1" ht="12.75">
      <c r="A22" s="32" t="s">
        <v>100</v>
      </c>
      <c r="B22" s="33"/>
      <c r="C22" s="33"/>
      <c r="D22" s="33"/>
      <c r="E22" s="33"/>
      <c r="F22" s="33"/>
      <c r="G22" s="33"/>
    </row>
    <row r="23" spans="1:7" s="48" customFormat="1" ht="12.75">
      <c r="A23" s="33"/>
      <c r="B23" s="32" t="s">
        <v>101</v>
      </c>
      <c r="C23" s="33"/>
      <c r="D23" s="34">
        <v>895.82</v>
      </c>
      <c r="E23" s="34">
        <v>772.95</v>
      </c>
      <c r="F23" s="33"/>
      <c r="G23" s="33"/>
    </row>
    <row r="24" spans="1:7" s="48" customFormat="1" ht="12.75">
      <c r="A24" s="33"/>
      <c r="B24" s="32" t="s">
        <v>102</v>
      </c>
      <c r="C24" s="33"/>
      <c r="D24" s="34">
        <v>172070378.11</v>
      </c>
      <c r="E24" s="34">
        <v>163683461.86</v>
      </c>
      <c r="F24" s="33"/>
      <c r="G24" s="33"/>
    </row>
    <row r="25" spans="1:7" s="48" customFormat="1" ht="12.75">
      <c r="A25" s="33"/>
      <c r="B25" s="32" t="s">
        <v>103</v>
      </c>
      <c r="C25" s="33"/>
      <c r="D25" s="34">
        <v>-356412.09</v>
      </c>
      <c r="E25" s="34">
        <v>-305922.97</v>
      </c>
      <c r="F25" s="33"/>
      <c r="G25" s="33"/>
    </row>
    <row r="26" spans="1:7" s="48" customFormat="1" ht="12.75">
      <c r="A26" s="33"/>
      <c r="B26" s="32" t="s">
        <v>104</v>
      </c>
      <c r="C26" s="33"/>
      <c r="D26" s="34">
        <v>0</v>
      </c>
      <c r="E26" s="34">
        <v>0</v>
      </c>
      <c r="F26" s="33"/>
      <c r="G26" s="33"/>
    </row>
    <row r="27" spans="1:7" s="48" customFormat="1" ht="12.75">
      <c r="A27" s="33"/>
      <c r="B27" s="32" t="s">
        <v>105</v>
      </c>
      <c r="C27" s="33"/>
      <c r="D27" s="34">
        <v>15821.74</v>
      </c>
      <c r="E27" s="34">
        <v>0</v>
      </c>
      <c r="F27" s="33"/>
      <c r="G27" s="33"/>
    </row>
    <row r="28" spans="1:7" s="48" customFormat="1" ht="12.75">
      <c r="A28" s="33"/>
      <c r="B28" s="32" t="s">
        <v>106</v>
      </c>
      <c r="C28" s="33"/>
      <c r="D28" s="34">
        <v>2585689.42</v>
      </c>
      <c r="E28" s="34">
        <v>2402092.3</v>
      </c>
      <c r="F28" s="33"/>
      <c r="G28" s="33"/>
    </row>
    <row r="29" spans="1:7" s="48" customFormat="1" ht="12.75">
      <c r="A29" s="33"/>
      <c r="B29" s="32" t="s">
        <v>219</v>
      </c>
      <c r="C29" s="33"/>
      <c r="D29" s="34">
        <v>682767.4</v>
      </c>
      <c r="E29" s="34">
        <v>622249.4</v>
      </c>
      <c r="F29" s="33"/>
      <c r="G29" s="33"/>
    </row>
    <row r="30" spans="1:7" s="48" customFormat="1" ht="12.75">
      <c r="A30" s="33"/>
      <c r="B30" s="32" t="s">
        <v>220</v>
      </c>
      <c r="C30" s="33"/>
      <c r="D30" s="34">
        <v>-2005677.26</v>
      </c>
      <c r="E30" s="34">
        <v>-1901042.77</v>
      </c>
      <c r="F30" s="33"/>
      <c r="G30" s="33"/>
    </row>
    <row r="31" spans="1:7" s="48" customFormat="1" ht="12.75">
      <c r="A31" s="33"/>
      <c r="B31" s="32" t="s">
        <v>107</v>
      </c>
      <c r="C31" s="33"/>
      <c r="D31" s="35">
        <v>172993463.14</v>
      </c>
      <c r="E31" s="35">
        <v>164501610.77</v>
      </c>
      <c r="F31" s="33"/>
      <c r="G31" s="33"/>
    </row>
    <row r="32" spans="1:7" s="48" customFormat="1" ht="12.75">
      <c r="A32" s="33"/>
      <c r="B32" s="33"/>
      <c r="C32" s="33"/>
      <c r="D32" s="33"/>
      <c r="E32" s="33"/>
      <c r="F32" s="33"/>
      <c r="G32" s="33"/>
    </row>
    <row r="33" spans="1:7" s="48" customFormat="1" ht="12.75">
      <c r="A33" s="32" t="s">
        <v>108</v>
      </c>
      <c r="B33" s="33"/>
      <c r="C33" s="33"/>
      <c r="D33" s="33"/>
      <c r="E33" s="33"/>
      <c r="F33" s="33"/>
      <c r="G33" s="33"/>
    </row>
    <row r="34" spans="1:7" s="48" customFormat="1" ht="12.75">
      <c r="A34" s="33"/>
      <c r="B34" s="32" t="s">
        <v>109</v>
      </c>
      <c r="C34" s="33"/>
      <c r="D34" s="34">
        <v>1011439.28</v>
      </c>
      <c r="E34" s="34">
        <v>0</v>
      </c>
      <c r="F34" s="33"/>
      <c r="G34" s="33"/>
    </row>
    <row r="35" spans="1:7" s="48" customFormat="1" ht="12.75">
      <c r="A35" s="33"/>
      <c r="B35" s="32" t="s">
        <v>110</v>
      </c>
      <c r="C35" s="33"/>
      <c r="D35" s="34">
        <v>0</v>
      </c>
      <c r="E35" s="34">
        <v>0</v>
      </c>
      <c r="F35" s="33"/>
      <c r="G35" s="33"/>
    </row>
    <row r="36" spans="1:7" s="48" customFormat="1" ht="12.75">
      <c r="A36" s="33"/>
      <c r="B36" s="32" t="s">
        <v>111</v>
      </c>
      <c r="C36" s="33"/>
      <c r="D36" s="35">
        <v>1011439.28</v>
      </c>
      <c r="E36" s="35">
        <v>0</v>
      </c>
      <c r="F36" s="33"/>
      <c r="G36" s="33"/>
    </row>
    <row r="37" spans="1:7" s="48" customFormat="1" ht="12.75">
      <c r="A37" s="33"/>
      <c r="B37" s="33"/>
      <c r="C37" s="33"/>
      <c r="D37" s="33"/>
      <c r="E37" s="33"/>
      <c r="F37" s="33"/>
      <c r="G37" s="33"/>
    </row>
    <row r="38" spans="1:7" s="48" customFormat="1" ht="13.5" thickBot="1">
      <c r="A38" s="33"/>
      <c r="B38" s="32" t="s">
        <v>27</v>
      </c>
      <c r="C38" s="33"/>
      <c r="D38" s="36">
        <v>181097036.62</v>
      </c>
      <c r="E38" s="36">
        <v>173116322.72</v>
      </c>
      <c r="F38" s="33"/>
      <c r="G38" s="33"/>
    </row>
    <row r="39" spans="1:7" s="48" customFormat="1" ht="13.5" thickTop="1">
      <c r="A39" s="32" t="s">
        <v>112</v>
      </c>
      <c r="B39" s="33"/>
      <c r="C39" s="33"/>
      <c r="D39" s="33"/>
      <c r="E39" s="33"/>
      <c r="F39" s="33"/>
      <c r="G39" s="33"/>
    </row>
    <row r="40" spans="1:7" s="48" customFormat="1" ht="12.75">
      <c r="A40" s="32" t="s">
        <v>113</v>
      </c>
      <c r="B40" s="33"/>
      <c r="C40" s="33"/>
      <c r="D40" s="33"/>
      <c r="E40" s="33"/>
      <c r="F40" s="33"/>
      <c r="G40" s="33"/>
    </row>
    <row r="41" spans="1:7" s="48" customFormat="1" ht="12.75">
      <c r="A41" s="33"/>
      <c r="B41" s="32" t="s">
        <v>114</v>
      </c>
      <c r="C41" s="33"/>
      <c r="D41" s="34">
        <v>168000000</v>
      </c>
      <c r="E41" s="34">
        <v>161200000</v>
      </c>
      <c r="F41" s="33"/>
      <c r="G41" s="33"/>
    </row>
    <row r="42" spans="1:7" s="48" customFormat="1" ht="12.75">
      <c r="A42" s="33"/>
      <c r="B42" s="32" t="s">
        <v>115</v>
      </c>
      <c r="C42" s="33"/>
      <c r="D42" s="34">
        <v>71434.71</v>
      </c>
      <c r="E42" s="34">
        <v>12542.68</v>
      </c>
      <c r="F42" s="33"/>
      <c r="G42" s="33"/>
    </row>
    <row r="43" spans="1:7" s="48" customFormat="1" ht="12.75">
      <c r="A43" s="33"/>
      <c r="B43" s="32" t="s">
        <v>116</v>
      </c>
      <c r="C43" s="33"/>
      <c r="D43" s="34">
        <v>410733.05</v>
      </c>
      <c r="E43" s="34">
        <v>0</v>
      </c>
      <c r="F43" s="33"/>
      <c r="G43" s="33"/>
    </row>
    <row r="44" spans="1:7" s="48" customFormat="1" ht="12.75">
      <c r="A44" s="33"/>
      <c r="B44" s="32" t="s">
        <v>117</v>
      </c>
      <c r="C44" s="33"/>
      <c r="D44" s="34">
        <v>0</v>
      </c>
      <c r="E44" s="34">
        <v>0</v>
      </c>
      <c r="F44" s="33"/>
      <c r="G44" s="33"/>
    </row>
    <row r="45" spans="1:7" s="48" customFormat="1" ht="12.75">
      <c r="A45" s="33"/>
      <c r="B45" s="32" t="s">
        <v>118</v>
      </c>
      <c r="C45" s="33"/>
      <c r="D45" s="34">
        <v>0</v>
      </c>
      <c r="E45" s="34">
        <v>0</v>
      </c>
      <c r="F45" s="33"/>
      <c r="G45" s="33"/>
    </row>
    <row r="46" spans="1:7" s="48" customFormat="1" ht="12.75">
      <c r="A46" s="33"/>
      <c r="B46" s="32" t="s">
        <v>119</v>
      </c>
      <c r="C46" s="33"/>
      <c r="D46" s="34">
        <v>0</v>
      </c>
      <c r="E46" s="34">
        <v>0</v>
      </c>
      <c r="F46" s="33"/>
      <c r="G46" s="33"/>
    </row>
    <row r="47" spans="1:7" s="48" customFormat="1" ht="12.75">
      <c r="A47" s="33"/>
      <c r="B47" s="32" t="s">
        <v>120</v>
      </c>
      <c r="C47" s="33"/>
      <c r="D47" s="34">
        <v>0</v>
      </c>
      <c r="E47" s="34">
        <v>353222.78</v>
      </c>
      <c r="F47" s="33"/>
      <c r="G47" s="33"/>
    </row>
    <row r="48" spans="1:7" s="48" customFormat="1" ht="12.75">
      <c r="A48" s="33"/>
      <c r="B48" s="32" t="s">
        <v>121</v>
      </c>
      <c r="C48" s="33"/>
      <c r="D48" s="34">
        <v>79193.53</v>
      </c>
      <c r="E48" s="34">
        <v>-78811.15</v>
      </c>
      <c r="F48" s="33"/>
      <c r="G48" s="33"/>
    </row>
    <row r="49" spans="1:7" s="48" customFormat="1" ht="12.75">
      <c r="A49" s="33"/>
      <c r="B49" s="32" t="s">
        <v>122</v>
      </c>
      <c r="C49" s="33"/>
      <c r="D49" s="35">
        <v>168561361.29</v>
      </c>
      <c r="E49" s="35">
        <v>161486954.31</v>
      </c>
      <c r="F49" s="33"/>
      <c r="G49" s="33"/>
    </row>
    <row r="50" spans="1:7" s="48" customFormat="1" ht="12.75">
      <c r="A50" s="33"/>
      <c r="B50" s="33"/>
      <c r="C50" s="33"/>
      <c r="D50" s="33"/>
      <c r="E50" s="33"/>
      <c r="F50" s="33"/>
      <c r="G50" s="33"/>
    </row>
    <row r="51" spans="1:7" s="48" customFormat="1" ht="12.75">
      <c r="A51" s="32" t="s">
        <v>123</v>
      </c>
      <c r="B51" s="33"/>
      <c r="C51" s="33"/>
      <c r="D51" s="33"/>
      <c r="E51" s="33"/>
      <c r="F51" s="33"/>
      <c r="G51" s="33"/>
    </row>
    <row r="52" spans="1:7" s="48" customFormat="1" ht="12.75">
      <c r="A52" s="33"/>
      <c r="B52" s="32" t="s">
        <v>124</v>
      </c>
      <c r="C52" s="33"/>
      <c r="D52" s="34">
        <v>12535675.33</v>
      </c>
      <c r="E52" s="34">
        <v>11629368.41</v>
      </c>
      <c r="F52" s="33"/>
      <c r="G52" s="33"/>
    </row>
    <row r="53" spans="1:7" s="48" customFormat="1" ht="12.75">
      <c r="A53" s="33"/>
      <c r="B53" s="32" t="s">
        <v>125</v>
      </c>
      <c r="C53" s="33"/>
      <c r="D53" s="35">
        <v>12535675.33</v>
      </c>
      <c r="E53" s="35">
        <v>11629368.41</v>
      </c>
      <c r="F53" s="33"/>
      <c r="G53" s="33"/>
    </row>
    <row r="54" spans="1:7" s="48" customFormat="1" ht="13.5" thickBot="1">
      <c r="A54" s="33"/>
      <c r="B54" s="32" t="s">
        <v>48</v>
      </c>
      <c r="C54" s="33"/>
      <c r="D54" s="37">
        <v>181097036.62</v>
      </c>
      <c r="E54" s="37">
        <v>173116322.72</v>
      </c>
      <c r="F54" s="33"/>
      <c r="G54" s="33"/>
    </row>
    <row r="55" ht="13.5" thickTop="1">
      <c r="A55" s="38"/>
    </row>
  </sheetData>
  <sheetProtection/>
  <mergeCells count="3">
    <mergeCell ref="A1:E1"/>
    <mergeCell ref="A3:E3"/>
    <mergeCell ref="A5:E5"/>
  </mergeCells>
  <printOptions/>
  <pageMargins left="0.75" right="0.75" top="0.77" bottom="1" header="0.5" footer="0.5"/>
  <pageSetup fitToHeight="1" fitToWidth="1" horizontalDpi="600" verticalDpi="600" orientation="portrait" scale="98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zoomScalePageLayoutView="0" workbookViewId="0" topLeftCell="A1">
      <selection activeCell="D53" sqref="D53"/>
    </sheetView>
  </sheetViews>
  <sheetFormatPr defaultColWidth="9.140625" defaultRowHeight="12.75"/>
  <cols>
    <col min="1" max="1" width="17.8515625" style="26" bestFit="1" customWidth="1"/>
    <col min="2" max="2" width="35.00390625" style="26" customWidth="1"/>
    <col min="3" max="3" width="4.421875" style="26" customWidth="1"/>
    <col min="4" max="4" width="14.421875" style="26" bestFit="1" customWidth="1"/>
    <col min="5" max="5" width="9.140625" style="26" customWidth="1"/>
    <col min="6" max="6" width="13.421875" style="26" bestFit="1" customWidth="1"/>
    <col min="7" max="16384" width="9.140625" style="26" customWidth="1"/>
  </cols>
  <sheetData>
    <row r="1" spans="1:7" ht="12.75" customHeight="1">
      <c r="A1" s="336" t="s">
        <v>94</v>
      </c>
      <c r="B1" s="336"/>
      <c r="C1" s="336"/>
      <c r="D1" s="336"/>
      <c r="E1" s="336"/>
      <c r="F1" s="147"/>
      <c r="G1" s="147"/>
    </row>
    <row r="2" spans="1:6" ht="12.75">
      <c r="A2" s="43"/>
      <c r="B2" s="44"/>
      <c r="C2" s="44"/>
      <c r="D2" s="44"/>
      <c r="E2" s="41"/>
      <c r="F2" s="41"/>
    </row>
    <row r="3" spans="1:7" ht="12.75" customHeight="1">
      <c r="A3" s="336" t="s">
        <v>231</v>
      </c>
      <c r="B3" s="336"/>
      <c r="C3" s="336"/>
      <c r="D3" s="336"/>
      <c r="E3" s="336"/>
      <c r="F3" s="147"/>
      <c r="G3" s="147"/>
    </row>
    <row r="4" spans="1:6" ht="12.75">
      <c r="A4" s="27"/>
      <c r="B4" s="27"/>
      <c r="C4" s="27"/>
      <c r="D4" s="27"/>
      <c r="E4" s="41"/>
      <c r="F4" s="41"/>
    </row>
    <row r="5" spans="1:7" ht="12.75" customHeight="1">
      <c r="A5" s="337" t="s">
        <v>232</v>
      </c>
      <c r="B5" s="337"/>
      <c r="C5" s="337"/>
      <c r="D5" s="337"/>
      <c r="E5" s="337"/>
      <c r="F5" s="148"/>
      <c r="G5" s="148"/>
    </row>
    <row r="6" spans="1:6" ht="12.75">
      <c r="A6" s="28"/>
      <c r="B6" s="28"/>
      <c r="C6" s="28"/>
      <c r="D6" s="91"/>
      <c r="E6" s="41"/>
      <c r="F6" s="41"/>
    </row>
    <row r="7" spans="1:6" ht="12.75">
      <c r="A7" s="28"/>
      <c r="B7" s="28"/>
      <c r="C7" s="28"/>
      <c r="D7" s="28"/>
      <c r="E7" s="41"/>
      <c r="F7" s="41"/>
    </row>
    <row r="8" spans="1:6" ht="12.75">
      <c r="A8" s="28"/>
      <c r="B8" s="28"/>
      <c r="C8" s="28"/>
      <c r="D8" s="28"/>
      <c r="E8" s="41"/>
      <c r="F8" s="41"/>
    </row>
    <row r="9" spans="1:6" ht="12.75">
      <c r="A9" s="28"/>
      <c r="B9" s="28"/>
      <c r="C9" s="28"/>
      <c r="D9" s="28"/>
      <c r="E9" s="41"/>
      <c r="F9" s="41"/>
    </row>
    <row r="10" spans="1:6" ht="12.75">
      <c r="A10" s="28"/>
      <c r="B10" s="28"/>
      <c r="C10" s="28"/>
      <c r="D10" s="29" t="s">
        <v>231</v>
      </c>
      <c r="E10" s="41"/>
      <c r="F10" s="41"/>
    </row>
    <row r="11" spans="1:6" ht="12.75">
      <c r="A11" s="30"/>
      <c r="B11" s="30"/>
      <c r="C11" s="30"/>
      <c r="D11" s="31" t="s">
        <v>304</v>
      </c>
      <c r="E11" s="41"/>
      <c r="F11" s="41"/>
    </row>
    <row r="12" spans="1:6" ht="12.75">
      <c r="A12" s="30"/>
      <c r="B12" s="30"/>
      <c r="C12" s="30"/>
      <c r="D12" s="30"/>
      <c r="E12" s="41"/>
      <c r="F12" s="41"/>
    </row>
    <row r="13" spans="1:6" ht="12.75">
      <c r="A13" s="32" t="s">
        <v>233</v>
      </c>
      <c r="B13" s="33"/>
      <c r="C13" s="33"/>
      <c r="D13" s="33"/>
      <c r="E13" s="41"/>
      <c r="F13" s="41"/>
    </row>
    <row r="14" spans="1:6" ht="12.75">
      <c r="A14" s="32" t="s">
        <v>234</v>
      </c>
      <c r="B14" s="33"/>
      <c r="C14" s="33"/>
      <c r="D14" s="33"/>
      <c r="E14" s="41"/>
      <c r="F14" s="41"/>
    </row>
    <row r="15" spans="1:6" ht="12.75">
      <c r="A15" s="33"/>
      <c r="B15" s="32" t="s">
        <v>235</v>
      </c>
      <c r="C15" s="33"/>
      <c r="D15" s="34">
        <v>300535.13</v>
      </c>
      <c r="E15" s="41"/>
      <c r="F15" s="41"/>
    </row>
    <row r="16" spans="1:6" ht="12.75">
      <c r="A16" s="33"/>
      <c r="B16" s="32" t="s">
        <v>236</v>
      </c>
      <c r="C16" s="33"/>
      <c r="D16" s="34">
        <v>4178.87</v>
      </c>
      <c r="E16" s="41"/>
      <c r="F16" s="41"/>
    </row>
    <row r="17" spans="1:6" ht="12.75">
      <c r="A17" s="33"/>
      <c r="B17" s="32" t="s">
        <v>237</v>
      </c>
      <c r="C17" s="33"/>
      <c r="D17" s="34">
        <v>2455.38</v>
      </c>
      <c r="E17" s="41"/>
      <c r="F17" s="41"/>
    </row>
    <row r="18" spans="1:6" ht="12.75">
      <c r="A18" s="33"/>
      <c r="B18" s="32" t="s">
        <v>238</v>
      </c>
      <c r="C18" s="33"/>
      <c r="D18" s="34">
        <v>1946396.55</v>
      </c>
      <c r="E18" s="41"/>
      <c r="F18" s="41"/>
    </row>
    <row r="19" spans="1:6" ht="12.75">
      <c r="A19" s="33"/>
      <c r="B19" s="32" t="s">
        <v>239</v>
      </c>
      <c r="C19" s="33"/>
      <c r="D19" s="34">
        <v>0</v>
      </c>
      <c r="E19" s="41"/>
      <c r="F19" s="41"/>
    </row>
    <row r="20" spans="1:6" ht="12.75">
      <c r="A20" s="33"/>
      <c r="B20" s="32" t="s">
        <v>240</v>
      </c>
      <c r="C20" s="33"/>
      <c r="D20" s="35">
        <v>2253565.93</v>
      </c>
      <c r="E20" s="41"/>
      <c r="F20" s="41"/>
    </row>
    <row r="21" spans="1:6" ht="12.75">
      <c r="A21" s="32" t="s">
        <v>241</v>
      </c>
      <c r="B21" s="33"/>
      <c r="C21" s="33"/>
      <c r="D21" s="33"/>
      <c r="E21" s="41"/>
      <c r="F21" s="41"/>
    </row>
    <row r="22" spans="1:6" ht="12.75">
      <c r="A22" s="33"/>
      <c r="B22" s="32" t="s">
        <v>242</v>
      </c>
      <c r="C22" s="33"/>
      <c r="D22" s="34">
        <v>78085.45</v>
      </c>
      <c r="E22" s="41"/>
      <c r="F22" s="41"/>
    </row>
    <row r="23" spans="1:6" ht="12.75">
      <c r="A23" s="33"/>
      <c r="B23" s="32" t="s">
        <v>243</v>
      </c>
      <c r="C23" s="33"/>
      <c r="D23" s="34">
        <v>285011.95</v>
      </c>
      <c r="E23" s="41"/>
      <c r="F23" s="41"/>
    </row>
    <row r="24" spans="1:6" ht="12.75">
      <c r="A24" s="33"/>
      <c r="B24" s="32" t="s">
        <v>244</v>
      </c>
      <c r="C24" s="33"/>
      <c r="D24" s="34">
        <v>929799.26</v>
      </c>
      <c r="E24" s="41"/>
      <c r="F24" s="41"/>
    </row>
    <row r="25" spans="1:6" ht="12.75">
      <c r="A25" s="33"/>
      <c r="B25" s="32" t="s">
        <v>245</v>
      </c>
      <c r="C25" s="33"/>
      <c r="D25" s="34">
        <v>149792.24</v>
      </c>
      <c r="E25" s="41"/>
      <c r="F25" s="41"/>
    </row>
    <row r="26" spans="1:6" ht="12.75">
      <c r="A26" s="33"/>
      <c r="B26" s="32" t="s">
        <v>246</v>
      </c>
      <c r="C26" s="33"/>
      <c r="D26" s="34">
        <v>15821.74</v>
      </c>
      <c r="E26" s="41"/>
      <c r="F26" s="41"/>
    </row>
    <row r="27" spans="1:6" ht="12.75">
      <c r="A27" s="33"/>
      <c r="B27" s="32" t="s">
        <v>247</v>
      </c>
      <c r="C27" s="33"/>
      <c r="D27" s="34">
        <v>0</v>
      </c>
      <c r="E27" s="41"/>
      <c r="F27" s="41"/>
    </row>
    <row r="28" spans="1:6" ht="12.75">
      <c r="A28" s="33"/>
      <c r="B28" s="32" t="s">
        <v>248</v>
      </c>
      <c r="C28" s="33"/>
      <c r="D28" s="34">
        <v>1250</v>
      </c>
      <c r="E28" s="41"/>
      <c r="F28" s="41"/>
    </row>
    <row r="29" spans="1:6" ht="12.75">
      <c r="A29" s="33"/>
      <c r="B29" s="32" t="s">
        <v>249</v>
      </c>
      <c r="C29" s="33"/>
      <c r="D29" s="34">
        <v>0</v>
      </c>
      <c r="E29" s="41"/>
      <c r="F29" s="41"/>
    </row>
    <row r="30" spans="1:6" ht="12.75">
      <c r="A30" s="33"/>
      <c r="B30" s="32" t="s">
        <v>250</v>
      </c>
      <c r="C30" s="33"/>
      <c r="D30" s="34">
        <v>1250</v>
      </c>
      <c r="E30" s="41"/>
      <c r="F30" s="41"/>
    </row>
    <row r="31" spans="1:6" ht="12.75">
      <c r="A31" s="33"/>
      <c r="B31" s="32" t="s">
        <v>251</v>
      </c>
      <c r="C31" s="33"/>
      <c r="D31" s="34">
        <v>-28439.78</v>
      </c>
      <c r="E31" s="41"/>
      <c r="F31" s="41"/>
    </row>
    <row r="32" spans="1:6" ht="12.75">
      <c r="A32" s="33"/>
      <c r="B32" s="32" t="s">
        <v>252</v>
      </c>
      <c r="C32" s="33"/>
      <c r="D32" s="34">
        <v>353222.78</v>
      </c>
      <c r="E32" s="41"/>
      <c r="F32" s="41"/>
    </row>
    <row r="33" spans="1:6" ht="12.75">
      <c r="A33" s="33"/>
      <c r="B33" s="32" t="s">
        <v>253</v>
      </c>
      <c r="C33" s="33"/>
      <c r="D33" s="34">
        <v>0</v>
      </c>
      <c r="E33" s="41"/>
      <c r="F33" s="41"/>
    </row>
    <row r="34" spans="1:6" ht="12.75">
      <c r="A34" s="33"/>
      <c r="B34" s="32" t="s">
        <v>254</v>
      </c>
      <c r="C34" s="33"/>
      <c r="D34" s="34">
        <v>6177.87</v>
      </c>
      <c r="E34" s="41"/>
      <c r="F34" s="41"/>
    </row>
    <row r="35" spans="1:6" ht="12.75">
      <c r="A35" s="33"/>
      <c r="B35" s="32" t="s">
        <v>255</v>
      </c>
      <c r="C35" s="33"/>
      <c r="D35" s="34">
        <v>3600</v>
      </c>
      <c r="E35" s="41"/>
      <c r="F35" s="41"/>
    </row>
    <row r="36" spans="1:6" ht="12.75">
      <c r="A36" s="33"/>
      <c r="B36" s="32" t="s">
        <v>269</v>
      </c>
      <c r="D36" s="34">
        <v>0</v>
      </c>
      <c r="E36" s="41"/>
      <c r="F36" s="41"/>
    </row>
    <row r="37" spans="1:6" ht="12.75">
      <c r="A37" s="33"/>
      <c r="B37" s="32" t="s">
        <v>256</v>
      </c>
      <c r="C37" s="33"/>
      <c r="D37" s="35">
        <v>1795571.51</v>
      </c>
      <c r="E37" s="41"/>
      <c r="F37" s="41"/>
    </row>
    <row r="38" spans="1:6" ht="12.75">
      <c r="A38" s="33"/>
      <c r="B38" s="32" t="s">
        <v>257</v>
      </c>
      <c r="C38" s="33"/>
      <c r="D38" s="85">
        <v>457994.42</v>
      </c>
      <c r="E38" s="41"/>
      <c r="F38" s="41"/>
    </row>
    <row r="39" spans="1:6" ht="12.75">
      <c r="A39" s="32" t="s">
        <v>258</v>
      </c>
      <c r="B39" s="33"/>
      <c r="C39" s="33"/>
      <c r="D39" s="33"/>
      <c r="E39" s="41"/>
      <c r="F39" s="41"/>
    </row>
    <row r="40" spans="1:6" ht="12.75">
      <c r="A40" s="33"/>
      <c r="B40" s="32" t="s">
        <v>259</v>
      </c>
      <c r="C40" s="33"/>
      <c r="D40" s="34">
        <v>180263</v>
      </c>
      <c r="E40" s="41"/>
      <c r="F40" s="41"/>
    </row>
    <row r="41" spans="1:6" ht="12.75">
      <c r="A41" s="33"/>
      <c r="B41" s="32" t="s">
        <v>260</v>
      </c>
      <c r="C41" s="33"/>
      <c r="D41" s="34">
        <v>1109</v>
      </c>
      <c r="E41" s="41"/>
      <c r="F41" s="41"/>
    </row>
    <row r="42" spans="1:6" ht="12.75">
      <c r="A42" s="33"/>
      <c r="B42" s="32" t="s">
        <v>261</v>
      </c>
      <c r="C42" s="33"/>
      <c r="D42" s="34">
        <v>52174.9</v>
      </c>
      <c r="E42" s="41"/>
      <c r="F42" s="41"/>
    </row>
    <row r="43" spans="1:6" ht="12.75">
      <c r="A43" s="33"/>
      <c r="B43" s="32" t="s">
        <v>262</v>
      </c>
      <c r="C43" s="33"/>
      <c r="D43" s="34">
        <v>1026461.44</v>
      </c>
      <c r="E43" s="41"/>
      <c r="F43" s="41"/>
    </row>
    <row r="44" spans="1:6" ht="12.75">
      <c r="A44" s="33"/>
      <c r="B44" s="32" t="s">
        <v>263</v>
      </c>
      <c r="C44" s="33"/>
      <c r="D44" s="34">
        <v>104293</v>
      </c>
      <c r="E44" s="41"/>
      <c r="F44" s="41"/>
    </row>
    <row r="45" spans="1:6" ht="12.75">
      <c r="A45" s="33"/>
      <c r="B45" s="32" t="s">
        <v>264</v>
      </c>
      <c r="C45" s="33"/>
      <c r="D45" s="35">
        <v>1364301.34</v>
      </c>
      <c r="E45" s="41"/>
      <c r="F45" s="41"/>
    </row>
    <row r="46" spans="1:6" ht="12.75">
      <c r="A46" s="33"/>
      <c r="B46" s="32" t="s">
        <v>265</v>
      </c>
      <c r="C46" s="33"/>
      <c r="D46" s="34">
        <v>0</v>
      </c>
      <c r="E46" s="41"/>
      <c r="F46" s="41"/>
    </row>
    <row r="47" spans="1:6" ht="12.75">
      <c r="A47" s="33"/>
      <c r="B47" s="33"/>
      <c r="C47" s="33"/>
      <c r="D47" s="33"/>
      <c r="E47" s="41"/>
      <c r="F47" s="41"/>
    </row>
    <row r="48" spans="1:6" ht="12.75">
      <c r="A48" s="33"/>
      <c r="B48" s="86" t="s">
        <v>266</v>
      </c>
      <c r="C48" s="87"/>
      <c r="D48" s="88">
        <v>12535675.33</v>
      </c>
      <c r="E48" s="41"/>
      <c r="F48" s="41"/>
    </row>
    <row r="49" spans="1:6" ht="12.75">
      <c r="A49" s="87"/>
      <c r="B49" s="87"/>
      <c r="C49" s="87"/>
      <c r="D49" s="87"/>
      <c r="E49" s="41"/>
      <c r="F49" s="41"/>
    </row>
    <row r="50" spans="1:6" ht="12.75">
      <c r="A50" s="87"/>
      <c r="B50" s="86" t="s">
        <v>267</v>
      </c>
      <c r="C50" s="87"/>
      <c r="D50" s="88">
        <v>-906306.92</v>
      </c>
      <c r="E50" s="41"/>
      <c r="F50" s="41"/>
    </row>
    <row r="51" spans="1:6" ht="12.75">
      <c r="A51" s="87"/>
      <c r="B51" s="87"/>
      <c r="C51" s="87"/>
      <c r="D51" s="87"/>
      <c r="E51" s="41"/>
      <c r="F51" s="41"/>
    </row>
    <row r="52" spans="1:6" ht="13.5" thickBot="1">
      <c r="A52" s="87"/>
      <c r="B52" s="86" t="s">
        <v>268</v>
      </c>
      <c r="C52" s="87"/>
      <c r="D52" s="89">
        <v>11629368.41</v>
      </c>
      <c r="E52" s="41"/>
      <c r="F52" s="41"/>
    </row>
    <row r="53" spans="1:4" ht="13.5" thickTop="1">
      <c r="A53" s="41"/>
      <c r="D53" s="149"/>
    </row>
  </sheetData>
  <sheetProtection/>
  <mergeCells count="3">
    <mergeCell ref="A1:E1"/>
    <mergeCell ref="A3:E3"/>
    <mergeCell ref="A5:E5"/>
  </mergeCells>
  <printOptions/>
  <pageMargins left="0.75" right="0.75" top="0.77" bottom="1" header="0.5" footer="0.5"/>
  <pageSetup fitToHeight="1" fitToWidth="1" horizontalDpi="600" verticalDpi="600" orientation="portrait" r:id="rId1"/>
  <headerFooter alignWithMargins="0">
    <oddFooter>&amp;L&amp;"Arial,Bold"Vermont Student Assistance Corp.&amp;RPage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9.140625" style="9" bestFit="1" customWidth="1"/>
    <col min="2" max="2" width="9.421875" style="9" bestFit="1" customWidth="1"/>
    <col min="3" max="3" width="11.8515625" style="9" bestFit="1" customWidth="1"/>
    <col min="4" max="4" width="6.00390625" style="9" bestFit="1" customWidth="1"/>
    <col min="5" max="5" width="13.8515625" style="9" bestFit="1" customWidth="1"/>
    <col min="6" max="6" width="14.8515625" style="9" bestFit="1" customWidth="1"/>
    <col min="7" max="7" width="14.421875" style="9" bestFit="1" customWidth="1"/>
    <col min="8" max="8" width="11.57421875" style="9" bestFit="1" customWidth="1"/>
    <col min="9" max="9" width="13.7109375" style="9" customWidth="1"/>
    <col min="10" max="10" width="12.28125" style="9" bestFit="1" customWidth="1"/>
    <col min="11" max="11" width="13.7109375" style="9" bestFit="1" customWidth="1"/>
    <col min="12" max="16384" width="9.140625" style="9" customWidth="1"/>
  </cols>
  <sheetData>
    <row r="1" spans="1:2" ht="12.75">
      <c r="A1" s="82" t="s">
        <v>229</v>
      </c>
      <c r="B1" s="83">
        <v>41015</v>
      </c>
    </row>
    <row r="2" ht="12.75"/>
    <row r="3" spans="1:9" s="93" customFormat="1" ht="25.5" customHeight="1">
      <c r="A3" s="92" t="s">
        <v>204</v>
      </c>
      <c r="B3" s="92" t="s">
        <v>205</v>
      </c>
      <c r="C3" s="92" t="s">
        <v>6</v>
      </c>
      <c r="D3" s="92" t="s">
        <v>206</v>
      </c>
      <c r="E3" s="92" t="s">
        <v>207</v>
      </c>
      <c r="F3" s="92" t="s">
        <v>208</v>
      </c>
      <c r="G3" s="92" t="s">
        <v>209</v>
      </c>
      <c r="H3" s="92"/>
      <c r="I3" s="92" t="s">
        <v>222</v>
      </c>
    </row>
    <row r="4" spans="1:9" ht="25.5">
      <c r="A4" s="69">
        <v>37</v>
      </c>
      <c r="B4" s="70">
        <v>39702</v>
      </c>
      <c r="C4" s="71" t="s">
        <v>210</v>
      </c>
      <c r="D4" s="71" t="s">
        <v>211</v>
      </c>
      <c r="E4" s="72">
        <v>12000000</v>
      </c>
      <c r="F4" s="72">
        <f>FFELP!J15</f>
        <v>0</v>
      </c>
      <c r="G4" s="73">
        <v>46006</v>
      </c>
      <c r="H4" s="74">
        <f>F4/$F$9</f>
        <v>0</v>
      </c>
      <c r="I4" s="72">
        <f>$I$9*H4</f>
        <v>0</v>
      </c>
    </row>
    <row r="5" spans="1:9" ht="25.5">
      <c r="A5" s="69">
        <v>37</v>
      </c>
      <c r="B5" s="70">
        <v>39702</v>
      </c>
      <c r="C5" s="71" t="s">
        <v>210</v>
      </c>
      <c r="D5" s="71" t="s">
        <v>211</v>
      </c>
      <c r="E5" s="72">
        <v>20625000</v>
      </c>
      <c r="F5" s="72">
        <f>FFELP!J16</f>
        <v>13225000</v>
      </c>
      <c r="G5" s="73">
        <v>48563</v>
      </c>
      <c r="H5" s="74">
        <f>F5/$F$9</f>
        <v>0.1640818858560794</v>
      </c>
      <c r="I5" s="72">
        <f>$I$9*H5</f>
        <v>1000.027397260274</v>
      </c>
    </row>
    <row r="6" spans="1:9" ht="25.5">
      <c r="A6" s="69">
        <v>37</v>
      </c>
      <c r="B6" s="70">
        <v>39702</v>
      </c>
      <c r="C6" s="71" t="s">
        <v>210</v>
      </c>
      <c r="D6" s="71" t="s">
        <v>211</v>
      </c>
      <c r="E6" s="72">
        <v>25000000</v>
      </c>
      <c r="F6" s="72">
        <f>FFELP!J17</f>
        <v>25000000</v>
      </c>
      <c r="G6" s="73">
        <v>49293</v>
      </c>
      <c r="H6" s="74">
        <f>F6/$F$9</f>
        <v>0.31017369727047145</v>
      </c>
      <c r="I6" s="72">
        <f>$I$9*H6</f>
        <v>1890.4109589041095</v>
      </c>
    </row>
    <row r="7" spans="1:9" ht="25.5">
      <c r="A7" s="69">
        <v>37</v>
      </c>
      <c r="B7" s="70">
        <v>39702</v>
      </c>
      <c r="C7" s="71" t="s">
        <v>210</v>
      </c>
      <c r="D7" s="71" t="s">
        <v>211</v>
      </c>
      <c r="E7" s="72">
        <v>12500000</v>
      </c>
      <c r="F7" s="72">
        <f>FFELP!J18</f>
        <v>12500000</v>
      </c>
      <c r="G7" s="73">
        <v>50024</v>
      </c>
      <c r="H7" s="74">
        <f>F7/$F$9</f>
        <v>0.15508684863523572</v>
      </c>
      <c r="I7" s="72">
        <f>$I$9*H7</f>
        <v>945.2054794520548</v>
      </c>
    </row>
    <row r="8" spans="1:9" ht="25.5">
      <c r="A8" s="69">
        <v>37</v>
      </c>
      <c r="B8" s="70">
        <v>39702</v>
      </c>
      <c r="C8" s="71" t="s">
        <v>210</v>
      </c>
      <c r="D8" s="71" t="s">
        <v>211</v>
      </c>
      <c r="E8" s="72">
        <v>29875000</v>
      </c>
      <c r="F8" s="75">
        <f>FFELP!J19</f>
        <v>29875000</v>
      </c>
      <c r="G8" s="73">
        <v>51485</v>
      </c>
      <c r="H8" s="76">
        <f>F8/$F$9</f>
        <v>0.3706575682382134</v>
      </c>
      <c r="I8" s="75">
        <f>$I$9*H8</f>
        <v>2259.041095890411</v>
      </c>
    </row>
    <row r="9" spans="1:9" ht="12.75">
      <c r="A9" s="69"/>
      <c r="B9" s="70"/>
      <c r="C9" s="71"/>
      <c r="D9" s="71"/>
      <c r="E9" s="72"/>
      <c r="F9" s="77">
        <f>SUM(F4:F8)</f>
        <v>80600000</v>
      </c>
      <c r="G9" s="73"/>
      <c r="H9" s="78">
        <f>SUM(H4:H8)</f>
        <v>1</v>
      </c>
      <c r="I9" s="77">
        <v>6094.684931506849</v>
      </c>
    </row>
    <row r="10" spans="1:9" ht="25.5">
      <c r="A10" s="69">
        <v>37</v>
      </c>
      <c r="B10" s="70">
        <v>39702</v>
      </c>
      <c r="C10" s="71" t="s">
        <v>212</v>
      </c>
      <c r="D10" s="71" t="s">
        <v>213</v>
      </c>
      <c r="E10" s="72">
        <v>12000000</v>
      </c>
      <c r="F10" s="72">
        <f>FFELP!J20</f>
        <v>0</v>
      </c>
      <c r="G10" s="73">
        <v>46006</v>
      </c>
      <c r="H10" s="74">
        <f>F10/$F$15</f>
        <v>0</v>
      </c>
      <c r="I10" s="72">
        <f>$I$15*H10</f>
        <v>0</v>
      </c>
    </row>
    <row r="11" spans="1:9" ht="25.5">
      <c r="A11" s="69">
        <v>37</v>
      </c>
      <c r="B11" s="70">
        <v>39702</v>
      </c>
      <c r="C11" s="71" t="s">
        <v>212</v>
      </c>
      <c r="D11" s="71" t="s">
        <v>213</v>
      </c>
      <c r="E11" s="72">
        <v>20625000</v>
      </c>
      <c r="F11" s="72">
        <f>FFELP!J21</f>
        <v>13225000</v>
      </c>
      <c r="G11" s="73">
        <v>48563</v>
      </c>
      <c r="H11" s="74">
        <f>F11/$F$15</f>
        <v>0.1640818858560794</v>
      </c>
      <c r="I11" s="72">
        <f>$I$15*H11</f>
        <v>1058</v>
      </c>
    </row>
    <row r="12" spans="1:9" ht="25.5">
      <c r="A12" s="69">
        <v>37</v>
      </c>
      <c r="B12" s="70">
        <v>39702</v>
      </c>
      <c r="C12" s="71" t="s">
        <v>212</v>
      </c>
      <c r="D12" s="71" t="s">
        <v>213</v>
      </c>
      <c r="E12" s="72">
        <v>25000000</v>
      </c>
      <c r="F12" s="72">
        <f>FFELP!J22</f>
        <v>25000000</v>
      </c>
      <c r="G12" s="73">
        <v>49293</v>
      </c>
      <c r="H12" s="74">
        <f>F12/$F$15</f>
        <v>0.31017369727047145</v>
      </c>
      <c r="I12" s="72">
        <f>$I$15*H12</f>
        <v>2000</v>
      </c>
    </row>
    <row r="13" spans="1:9" ht="25.5">
      <c r="A13" s="69">
        <v>37</v>
      </c>
      <c r="B13" s="70">
        <v>39702</v>
      </c>
      <c r="C13" s="71" t="s">
        <v>212</v>
      </c>
      <c r="D13" s="71" t="s">
        <v>213</v>
      </c>
      <c r="E13" s="72">
        <v>12500000</v>
      </c>
      <c r="F13" s="72">
        <f>FFELP!J23</f>
        <v>12500000</v>
      </c>
      <c r="G13" s="73">
        <v>50024</v>
      </c>
      <c r="H13" s="74">
        <f>F13/$F$15</f>
        <v>0.15508684863523572</v>
      </c>
      <c r="I13" s="72">
        <f>$I$15*H13</f>
        <v>1000</v>
      </c>
    </row>
    <row r="14" spans="1:9" ht="25.5">
      <c r="A14" s="69">
        <v>37</v>
      </c>
      <c r="B14" s="70">
        <v>39702</v>
      </c>
      <c r="C14" s="71" t="s">
        <v>212</v>
      </c>
      <c r="D14" s="71" t="s">
        <v>213</v>
      </c>
      <c r="E14" s="72">
        <v>29875000</v>
      </c>
      <c r="F14" s="75">
        <f>FFELP!J24</f>
        <v>29875000</v>
      </c>
      <c r="G14" s="73">
        <v>51485</v>
      </c>
      <c r="H14" s="76">
        <f>F14/$F$15</f>
        <v>0.3706575682382134</v>
      </c>
      <c r="I14" s="75">
        <f>$I$15*H14</f>
        <v>2390</v>
      </c>
    </row>
    <row r="15" spans="6:9" ht="12.75">
      <c r="F15" s="79">
        <f>SUM(F10:F14)</f>
        <v>80600000</v>
      </c>
      <c r="H15" s="80">
        <f>SUM(H10:H14)</f>
        <v>1</v>
      </c>
      <c r="I15" s="79">
        <v>6448</v>
      </c>
    </row>
    <row r="16" ht="12.75"/>
    <row r="17" spans="9:10" ht="12.75">
      <c r="I17" s="79">
        <f>SUM(I9,I15)</f>
        <v>12542.68493150685</v>
      </c>
      <c r="J17" s="81">
        <f>I17-'Balance Sheet'!E42</f>
        <v>0.004931506849970901</v>
      </c>
    </row>
    <row r="25" ht="15.75">
      <c r="H25" s="124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A. Armstrong</dc:creator>
  <cp:keywords/>
  <dc:description/>
  <cp:lastModifiedBy>VSAC</cp:lastModifiedBy>
  <cp:lastPrinted>2012-08-14T20:09:42Z</cp:lastPrinted>
  <dcterms:created xsi:type="dcterms:W3CDTF">2010-03-10T16:54:56Z</dcterms:created>
  <dcterms:modified xsi:type="dcterms:W3CDTF">2016-11-10T19:59:40Z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